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595" tabRatio="454"/>
  </bookViews>
  <sheets>
    <sheet name="Приложение от 09.07.2020 года" sheetId="5" r:id="rId1"/>
  </sheets>
  <definedNames>
    <definedName name="_xlnm.Print_Area" localSheetId="0">'Приложение от 09.07.2020 года'!$A$1:$N$399</definedName>
  </definedNames>
  <calcPr calcId="125725"/>
</workbook>
</file>

<file path=xl/calcChain.xml><?xml version="1.0" encoding="utf-8"?>
<calcChain xmlns="http://schemas.openxmlformats.org/spreadsheetml/2006/main">
  <c r="J132" i="5"/>
  <c r="J142"/>
  <c r="J130"/>
  <c r="J128"/>
  <c r="J76"/>
  <c r="J72"/>
  <c r="J70"/>
  <c r="J124"/>
  <c r="J66"/>
  <c r="J119"/>
  <c r="J352" l="1"/>
  <c r="J323"/>
  <c r="J121"/>
  <c r="J89" s="1"/>
  <c r="J9" s="1"/>
  <c r="H8"/>
  <c r="H218"/>
  <c r="H354"/>
  <c r="H224"/>
  <c r="J185"/>
  <c r="J317"/>
  <c r="J201"/>
  <c r="J189"/>
  <c r="J376"/>
  <c r="J373"/>
  <c r="J372"/>
  <c r="J378"/>
  <c r="J385"/>
  <c r="J384" l="1"/>
  <c r="J383" s="1"/>
  <c r="J382"/>
  <c r="J380"/>
  <c r="J319"/>
  <c r="J315"/>
  <c r="K124"/>
  <c r="C384" l="1"/>
  <c r="C397"/>
  <c r="C396" s="1"/>
  <c r="M396"/>
  <c r="L396"/>
  <c r="K396"/>
  <c r="J396"/>
  <c r="I396"/>
  <c r="H396"/>
  <c r="G396"/>
  <c r="F396"/>
  <c r="E396"/>
  <c r="D396"/>
  <c r="C395"/>
  <c r="C394" s="1"/>
  <c r="M394"/>
  <c r="L394"/>
  <c r="K394"/>
  <c r="J394"/>
  <c r="I394"/>
  <c r="H394"/>
  <c r="G394"/>
  <c r="F394"/>
  <c r="E394"/>
  <c r="D394"/>
  <c r="J393"/>
  <c r="J392" s="1"/>
  <c r="I393"/>
  <c r="I392" s="1"/>
  <c r="H393"/>
  <c r="H390" s="1"/>
  <c r="H389" s="1"/>
  <c r="G393"/>
  <c r="G392" s="1"/>
  <c r="F393"/>
  <c r="F392" s="1"/>
  <c r="E393"/>
  <c r="E392" s="1"/>
  <c r="D393"/>
  <c r="D390" s="1"/>
  <c r="D392"/>
  <c r="I390"/>
  <c r="I389" s="1"/>
  <c r="M389"/>
  <c r="L389"/>
  <c r="K389"/>
  <c r="K378"/>
  <c r="K374" s="1"/>
  <c r="K372" s="1"/>
  <c r="L378"/>
  <c r="L374" s="1"/>
  <c r="L372" s="1"/>
  <c r="C387"/>
  <c r="C383" s="1"/>
  <c r="M383"/>
  <c r="L383"/>
  <c r="K383"/>
  <c r="I383"/>
  <c r="H383"/>
  <c r="G383"/>
  <c r="F383"/>
  <c r="E383"/>
  <c r="D383"/>
  <c r="C382"/>
  <c r="C381" s="1"/>
  <c r="M381"/>
  <c r="L381"/>
  <c r="K381"/>
  <c r="J381"/>
  <c r="I381"/>
  <c r="H381"/>
  <c r="G381"/>
  <c r="F381"/>
  <c r="E381"/>
  <c r="D381"/>
  <c r="C380"/>
  <c r="C379" s="1"/>
  <c r="M379"/>
  <c r="L379"/>
  <c r="K379"/>
  <c r="J379"/>
  <c r="I379"/>
  <c r="H379"/>
  <c r="G379"/>
  <c r="F379"/>
  <c r="E379"/>
  <c r="D379"/>
  <c r="I378"/>
  <c r="I374" s="1"/>
  <c r="I372" s="1"/>
  <c r="H378"/>
  <c r="H374" s="1"/>
  <c r="H372" s="1"/>
  <c r="G378"/>
  <c r="G374" s="1"/>
  <c r="G372" s="1"/>
  <c r="F378"/>
  <c r="F376" s="1"/>
  <c r="E378"/>
  <c r="E374" s="1"/>
  <c r="E372" s="1"/>
  <c r="D378"/>
  <c r="H376"/>
  <c r="D376"/>
  <c r="F374"/>
  <c r="F372" s="1"/>
  <c r="M372"/>
  <c r="I120"/>
  <c r="I119"/>
  <c r="H392" l="1"/>
  <c r="C378"/>
  <c r="C376" s="1"/>
  <c r="D374"/>
  <c r="D372" s="1"/>
  <c r="E390"/>
  <c r="E389" s="1"/>
  <c r="G390"/>
  <c r="G389" s="1"/>
  <c r="F390"/>
  <c r="F389" s="1"/>
  <c r="J390"/>
  <c r="J389" s="1"/>
  <c r="C393"/>
  <c r="C392" s="1"/>
  <c r="E376"/>
  <c r="G376"/>
  <c r="I376"/>
  <c r="D389"/>
  <c r="J374"/>
  <c r="C374" s="1"/>
  <c r="C372" s="1"/>
  <c r="L376"/>
  <c r="K376"/>
  <c r="I186"/>
  <c r="I224"/>
  <c r="I121"/>
  <c r="N151"/>
  <c r="M151"/>
  <c r="L151"/>
  <c r="K151"/>
  <c r="J151"/>
  <c r="I151"/>
  <c r="H151"/>
  <c r="G151"/>
  <c r="F151"/>
  <c r="E151"/>
  <c r="D151"/>
  <c r="C152"/>
  <c r="I149"/>
  <c r="C149" s="1"/>
  <c r="I27"/>
  <c r="M369"/>
  <c r="L369"/>
  <c r="K369"/>
  <c r="J369"/>
  <c r="I369"/>
  <c r="H369"/>
  <c r="G369"/>
  <c r="F369"/>
  <c r="E369"/>
  <c r="D369"/>
  <c r="C370"/>
  <c r="M212"/>
  <c r="L212"/>
  <c r="K212"/>
  <c r="J212"/>
  <c r="I212"/>
  <c r="H212"/>
  <c r="G212"/>
  <c r="F212"/>
  <c r="E212"/>
  <c r="D212"/>
  <c r="C213"/>
  <c r="C150"/>
  <c r="D63"/>
  <c r="E63"/>
  <c r="G63"/>
  <c r="H63"/>
  <c r="M85"/>
  <c r="L85"/>
  <c r="K85"/>
  <c r="J85"/>
  <c r="I85"/>
  <c r="H85"/>
  <c r="G85"/>
  <c r="F85"/>
  <c r="E85"/>
  <c r="D85"/>
  <c r="C86"/>
  <c r="C390" l="1"/>
  <c r="C389" s="1"/>
  <c r="C212"/>
  <c r="C369"/>
  <c r="C151"/>
  <c r="C85"/>
  <c r="I127"/>
  <c r="C124"/>
  <c r="I80"/>
  <c r="I63" s="1"/>
  <c r="I75"/>
  <c r="C66"/>
  <c r="M209"/>
  <c r="D209"/>
  <c r="E209"/>
  <c r="F209"/>
  <c r="G209"/>
  <c r="H209"/>
  <c r="I209"/>
  <c r="I185" s="1"/>
  <c r="J209"/>
  <c r="K209"/>
  <c r="L209"/>
  <c r="C211"/>
  <c r="C210"/>
  <c r="N209"/>
  <c r="I319"/>
  <c r="M294"/>
  <c r="M292"/>
  <c r="M291"/>
  <c r="L292"/>
  <c r="L294"/>
  <c r="K294"/>
  <c r="K292"/>
  <c r="L291"/>
  <c r="K291"/>
  <c r="J291"/>
  <c r="J292"/>
  <c r="J294"/>
  <c r="I294"/>
  <c r="I292"/>
  <c r="I291"/>
  <c r="H291"/>
  <c r="H292"/>
  <c r="H294"/>
  <c r="G294"/>
  <c r="G292"/>
  <c r="G291"/>
  <c r="F294"/>
  <c r="F291"/>
  <c r="E294"/>
  <c r="E292"/>
  <c r="E291"/>
  <c r="D294"/>
  <c r="D292"/>
  <c r="D291"/>
  <c r="I79"/>
  <c r="C209" l="1"/>
  <c r="I28"/>
  <c r="N83"/>
  <c r="M83"/>
  <c r="L83"/>
  <c r="K84"/>
  <c r="K83" s="1"/>
  <c r="J83"/>
  <c r="I83"/>
  <c r="H83"/>
  <c r="G83"/>
  <c r="F83"/>
  <c r="E83"/>
  <c r="D83"/>
  <c r="C84"/>
  <c r="C83" l="1"/>
  <c r="C358"/>
  <c r="M366"/>
  <c r="L366"/>
  <c r="K366"/>
  <c r="J366"/>
  <c r="J355" s="1"/>
  <c r="C355" s="1"/>
  <c r="I366"/>
  <c r="H366"/>
  <c r="G366"/>
  <c r="F366"/>
  <c r="E366"/>
  <c r="D366"/>
  <c r="C368"/>
  <c r="C367"/>
  <c r="D347"/>
  <c r="E347"/>
  <c r="F347"/>
  <c r="G347"/>
  <c r="H347"/>
  <c r="I347"/>
  <c r="J347"/>
  <c r="K347"/>
  <c r="L347"/>
  <c r="M347"/>
  <c r="C349"/>
  <c r="C348"/>
  <c r="C363"/>
  <c r="C365"/>
  <c r="C352"/>
  <c r="C345"/>
  <c r="C343"/>
  <c r="C337"/>
  <c r="C306"/>
  <c r="C305"/>
  <c r="C302"/>
  <c r="C300"/>
  <c r="C296"/>
  <c r="C281"/>
  <c r="C276"/>
  <c r="C271"/>
  <c r="C208"/>
  <c r="C206"/>
  <c r="C204"/>
  <c r="C203"/>
  <c r="C201"/>
  <c r="C198"/>
  <c r="C196"/>
  <c r="C195"/>
  <c r="C191"/>
  <c r="C189"/>
  <c r="C188"/>
  <c r="C148"/>
  <c r="C146"/>
  <c r="C142"/>
  <c r="C140"/>
  <c r="C138"/>
  <c r="C136"/>
  <c r="C134"/>
  <c r="C130"/>
  <c r="C82"/>
  <c r="C80"/>
  <c r="C76"/>
  <c r="C74"/>
  <c r="D350"/>
  <c r="D293" s="1"/>
  <c r="E350"/>
  <c r="F350"/>
  <c r="G350"/>
  <c r="H350"/>
  <c r="I350"/>
  <c r="J350"/>
  <c r="K350"/>
  <c r="L350"/>
  <c r="M350"/>
  <c r="C351"/>
  <c r="I325"/>
  <c r="J325"/>
  <c r="K325"/>
  <c r="L325"/>
  <c r="M325"/>
  <c r="I330"/>
  <c r="J330"/>
  <c r="K330"/>
  <c r="L330"/>
  <c r="M330"/>
  <c r="C346"/>
  <c r="K112"/>
  <c r="L112"/>
  <c r="M112"/>
  <c r="K106"/>
  <c r="L106"/>
  <c r="M106"/>
  <c r="K100"/>
  <c r="L100"/>
  <c r="M100"/>
  <c r="J98"/>
  <c r="K98"/>
  <c r="L98"/>
  <c r="M98"/>
  <c r="J97"/>
  <c r="K97"/>
  <c r="L97"/>
  <c r="M97"/>
  <c r="J96"/>
  <c r="K96"/>
  <c r="L96"/>
  <c r="M96"/>
  <c r="J95"/>
  <c r="K95"/>
  <c r="L95"/>
  <c r="M95"/>
  <c r="J94"/>
  <c r="K94"/>
  <c r="L94"/>
  <c r="M94"/>
  <c r="J92"/>
  <c r="K92"/>
  <c r="L92"/>
  <c r="M92"/>
  <c r="M318"/>
  <c r="J318"/>
  <c r="K318"/>
  <c r="L318"/>
  <c r="K284"/>
  <c r="L284"/>
  <c r="M284"/>
  <c r="K231"/>
  <c r="L231"/>
  <c r="M231"/>
  <c r="K230"/>
  <c r="L230"/>
  <c r="M230"/>
  <c r="K229"/>
  <c r="K223" s="1"/>
  <c r="L229"/>
  <c r="M229"/>
  <c r="M223" s="1"/>
  <c r="K228"/>
  <c r="L228"/>
  <c r="L222" s="1"/>
  <c r="M228"/>
  <c r="M222" s="1"/>
  <c r="K225"/>
  <c r="L225"/>
  <c r="M225"/>
  <c r="L223"/>
  <c r="K178"/>
  <c r="L178"/>
  <c r="M178"/>
  <c r="K172"/>
  <c r="L172"/>
  <c r="M172"/>
  <c r="K166"/>
  <c r="L166"/>
  <c r="M166"/>
  <c r="K164"/>
  <c r="L164"/>
  <c r="L158" s="1"/>
  <c r="M164"/>
  <c r="M158" s="1"/>
  <c r="K163"/>
  <c r="L163"/>
  <c r="M163"/>
  <c r="K162"/>
  <c r="L162"/>
  <c r="M162"/>
  <c r="K161"/>
  <c r="L161"/>
  <c r="M161"/>
  <c r="M155" s="1"/>
  <c r="I56"/>
  <c r="J56"/>
  <c r="K56"/>
  <c r="L56"/>
  <c r="M56"/>
  <c r="I81"/>
  <c r="J81"/>
  <c r="K81"/>
  <c r="L81"/>
  <c r="M81"/>
  <c r="J79"/>
  <c r="K79"/>
  <c r="L79"/>
  <c r="M79"/>
  <c r="I77"/>
  <c r="J77"/>
  <c r="K77"/>
  <c r="L77"/>
  <c r="M77"/>
  <c r="J75"/>
  <c r="K75"/>
  <c r="L75"/>
  <c r="M75"/>
  <c r="I73"/>
  <c r="J73"/>
  <c r="K73"/>
  <c r="L73"/>
  <c r="M73"/>
  <c r="I71"/>
  <c r="J71"/>
  <c r="K71"/>
  <c r="L71"/>
  <c r="M71"/>
  <c r="I69"/>
  <c r="J69"/>
  <c r="K69"/>
  <c r="L69"/>
  <c r="M69"/>
  <c r="I65"/>
  <c r="J65"/>
  <c r="K65"/>
  <c r="L65"/>
  <c r="M65"/>
  <c r="K67"/>
  <c r="L67"/>
  <c r="M67"/>
  <c r="K64"/>
  <c r="L64"/>
  <c r="M64"/>
  <c r="J63"/>
  <c r="J28" s="1"/>
  <c r="K63"/>
  <c r="L63"/>
  <c r="M63"/>
  <c r="M62" s="1"/>
  <c r="I364"/>
  <c r="I356" s="1"/>
  <c r="J364"/>
  <c r="J356" s="1"/>
  <c r="K364"/>
  <c r="L364"/>
  <c r="L356" s="1"/>
  <c r="M364"/>
  <c r="M356" s="1"/>
  <c r="I362"/>
  <c r="J362"/>
  <c r="J361" s="1"/>
  <c r="J360" s="1"/>
  <c r="K362"/>
  <c r="K361" s="1"/>
  <c r="L362"/>
  <c r="L361" s="1"/>
  <c r="M362"/>
  <c r="M361" s="1"/>
  <c r="K356"/>
  <c r="I320"/>
  <c r="J320"/>
  <c r="K320"/>
  <c r="L320"/>
  <c r="M320"/>
  <c r="I316"/>
  <c r="J316"/>
  <c r="K316"/>
  <c r="L316"/>
  <c r="M316"/>
  <c r="I314"/>
  <c r="J314"/>
  <c r="K314"/>
  <c r="L314"/>
  <c r="M314"/>
  <c r="I313"/>
  <c r="J313"/>
  <c r="K313"/>
  <c r="L313"/>
  <c r="M313"/>
  <c r="J30"/>
  <c r="K219"/>
  <c r="L30"/>
  <c r="M219"/>
  <c r="M278"/>
  <c r="I278"/>
  <c r="J278"/>
  <c r="K278"/>
  <c r="L278"/>
  <c r="I273"/>
  <c r="J273"/>
  <c r="K273"/>
  <c r="L273"/>
  <c r="M273"/>
  <c r="I268"/>
  <c r="J268"/>
  <c r="K268"/>
  <c r="L268"/>
  <c r="M268"/>
  <c r="M263"/>
  <c r="I263"/>
  <c r="J263"/>
  <c r="K263"/>
  <c r="L263"/>
  <c r="I257"/>
  <c r="J257"/>
  <c r="K257"/>
  <c r="L257"/>
  <c r="M257"/>
  <c r="I252"/>
  <c r="J252"/>
  <c r="K252"/>
  <c r="L252"/>
  <c r="M252"/>
  <c r="I247"/>
  <c r="J247"/>
  <c r="K247"/>
  <c r="L247"/>
  <c r="M247"/>
  <c r="I242"/>
  <c r="J242"/>
  <c r="K242"/>
  <c r="L242"/>
  <c r="M242"/>
  <c r="I237"/>
  <c r="J237"/>
  <c r="K237"/>
  <c r="L237"/>
  <c r="M237"/>
  <c r="J232"/>
  <c r="K232"/>
  <c r="L232"/>
  <c r="M232"/>
  <c r="J224"/>
  <c r="K224"/>
  <c r="L224"/>
  <c r="M224"/>
  <c r="I207"/>
  <c r="J207"/>
  <c r="K207"/>
  <c r="L207"/>
  <c r="M207"/>
  <c r="I205"/>
  <c r="J205"/>
  <c r="K205"/>
  <c r="L205"/>
  <c r="M205"/>
  <c r="I202"/>
  <c r="J202"/>
  <c r="K202"/>
  <c r="L202"/>
  <c r="M202"/>
  <c r="I199"/>
  <c r="J199"/>
  <c r="K199"/>
  <c r="L199"/>
  <c r="M199"/>
  <c r="M197"/>
  <c r="I197"/>
  <c r="J197"/>
  <c r="K197"/>
  <c r="L197"/>
  <c r="I194"/>
  <c r="J194"/>
  <c r="K194"/>
  <c r="L194"/>
  <c r="M194"/>
  <c r="I192"/>
  <c r="J192"/>
  <c r="K192"/>
  <c r="L192"/>
  <c r="M192"/>
  <c r="I190"/>
  <c r="J190"/>
  <c r="K190"/>
  <c r="L190"/>
  <c r="M190"/>
  <c r="I187"/>
  <c r="J187"/>
  <c r="K187"/>
  <c r="L187"/>
  <c r="M187"/>
  <c r="J186"/>
  <c r="K186"/>
  <c r="L186"/>
  <c r="M186"/>
  <c r="K185"/>
  <c r="L185"/>
  <c r="M185"/>
  <c r="K158"/>
  <c r="K155"/>
  <c r="I147"/>
  <c r="J147"/>
  <c r="K147"/>
  <c r="L147"/>
  <c r="M147"/>
  <c r="I145"/>
  <c r="J145"/>
  <c r="K145"/>
  <c r="L145"/>
  <c r="M145"/>
  <c r="I143"/>
  <c r="J143"/>
  <c r="K143"/>
  <c r="L143"/>
  <c r="M143"/>
  <c r="I141"/>
  <c r="J141"/>
  <c r="K141"/>
  <c r="L141"/>
  <c r="M141"/>
  <c r="I139"/>
  <c r="J139"/>
  <c r="K139"/>
  <c r="L139"/>
  <c r="M139"/>
  <c r="I137"/>
  <c r="J137"/>
  <c r="K137"/>
  <c r="L137"/>
  <c r="M137"/>
  <c r="I135"/>
  <c r="J135"/>
  <c r="K135"/>
  <c r="L135"/>
  <c r="M135"/>
  <c r="I133"/>
  <c r="J133"/>
  <c r="K133"/>
  <c r="L133"/>
  <c r="M133"/>
  <c r="I131"/>
  <c r="J131"/>
  <c r="K131"/>
  <c r="L131"/>
  <c r="M131"/>
  <c r="I129"/>
  <c r="J129"/>
  <c r="K129"/>
  <c r="L129"/>
  <c r="M129"/>
  <c r="I125"/>
  <c r="J125"/>
  <c r="K125"/>
  <c r="L125"/>
  <c r="M125"/>
  <c r="J127"/>
  <c r="K127"/>
  <c r="L127"/>
  <c r="M127"/>
  <c r="K119"/>
  <c r="K90" s="1"/>
  <c r="L119"/>
  <c r="M119"/>
  <c r="M90" s="1"/>
  <c r="J120"/>
  <c r="K120"/>
  <c r="L120"/>
  <c r="M120"/>
  <c r="J27"/>
  <c r="K121"/>
  <c r="K89" s="1"/>
  <c r="L121"/>
  <c r="L27" s="1"/>
  <c r="M121"/>
  <c r="M89" s="1"/>
  <c r="I122"/>
  <c r="J122"/>
  <c r="K122"/>
  <c r="L122"/>
  <c r="M122"/>
  <c r="I50"/>
  <c r="J50"/>
  <c r="K50"/>
  <c r="L50"/>
  <c r="M50"/>
  <c r="I44"/>
  <c r="J44"/>
  <c r="K44"/>
  <c r="L44"/>
  <c r="M44"/>
  <c r="I42"/>
  <c r="I36" s="1"/>
  <c r="J42"/>
  <c r="K42"/>
  <c r="K36" s="1"/>
  <c r="L42"/>
  <c r="L36" s="1"/>
  <c r="M42"/>
  <c r="M36" s="1"/>
  <c r="I41"/>
  <c r="J41"/>
  <c r="K41"/>
  <c r="L41"/>
  <c r="M41"/>
  <c r="I40"/>
  <c r="J40"/>
  <c r="K40"/>
  <c r="L40"/>
  <c r="M40"/>
  <c r="I39"/>
  <c r="J39"/>
  <c r="K39"/>
  <c r="K33" s="1"/>
  <c r="L39"/>
  <c r="M39"/>
  <c r="M33" s="1"/>
  <c r="I30"/>
  <c r="K30"/>
  <c r="I24"/>
  <c r="J24"/>
  <c r="K24"/>
  <c r="L24"/>
  <c r="M24"/>
  <c r="I23"/>
  <c r="J23"/>
  <c r="K23"/>
  <c r="L23"/>
  <c r="M23"/>
  <c r="I22"/>
  <c r="J22"/>
  <c r="K22"/>
  <c r="L22"/>
  <c r="M22"/>
  <c r="I21"/>
  <c r="J21"/>
  <c r="K21"/>
  <c r="L21"/>
  <c r="M21"/>
  <c r="I295"/>
  <c r="J295"/>
  <c r="K295"/>
  <c r="L295"/>
  <c r="M295"/>
  <c r="I297"/>
  <c r="J297"/>
  <c r="K297"/>
  <c r="L297"/>
  <c r="M297"/>
  <c r="I299"/>
  <c r="J299"/>
  <c r="K299"/>
  <c r="L299"/>
  <c r="M299"/>
  <c r="I301"/>
  <c r="J301"/>
  <c r="K301"/>
  <c r="L301"/>
  <c r="M301"/>
  <c r="I303"/>
  <c r="J303"/>
  <c r="K303"/>
  <c r="L303"/>
  <c r="M303"/>
  <c r="I308"/>
  <c r="J308"/>
  <c r="K308"/>
  <c r="L308"/>
  <c r="M308"/>
  <c r="I310"/>
  <c r="J310"/>
  <c r="K310"/>
  <c r="L310"/>
  <c r="M310"/>
  <c r="I344"/>
  <c r="J344"/>
  <c r="K344"/>
  <c r="L344"/>
  <c r="M344"/>
  <c r="I341"/>
  <c r="J341"/>
  <c r="K341"/>
  <c r="L341"/>
  <c r="M341"/>
  <c r="I335"/>
  <c r="J335"/>
  <c r="K335"/>
  <c r="L335"/>
  <c r="M335"/>
  <c r="H185"/>
  <c r="N207"/>
  <c r="H207"/>
  <c r="G207"/>
  <c r="F207"/>
  <c r="E207"/>
  <c r="D207"/>
  <c r="E364"/>
  <c r="F364"/>
  <c r="G364"/>
  <c r="H364"/>
  <c r="H356" s="1"/>
  <c r="D364"/>
  <c r="H119"/>
  <c r="D64"/>
  <c r="D79"/>
  <c r="E79"/>
  <c r="F79"/>
  <c r="G79"/>
  <c r="H79"/>
  <c r="D81"/>
  <c r="E81"/>
  <c r="F81"/>
  <c r="G81"/>
  <c r="H81"/>
  <c r="D257"/>
  <c r="E257"/>
  <c r="F257"/>
  <c r="G257"/>
  <c r="H257"/>
  <c r="D232"/>
  <c r="E232"/>
  <c r="F232"/>
  <c r="G232"/>
  <c r="H232"/>
  <c r="D202"/>
  <c r="E202"/>
  <c r="F202"/>
  <c r="G202"/>
  <c r="H202"/>
  <c r="D199"/>
  <c r="E199"/>
  <c r="F199"/>
  <c r="G199"/>
  <c r="H199"/>
  <c r="D197"/>
  <c r="E197"/>
  <c r="F197"/>
  <c r="G197"/>
  <c r="H197"/>
  <c r="D194"/>
  <c r="E194"/>
  <c r="F194"/>
  <c r="G194"/>
  <c r="H194"/>
  <c r="D192"/>
  <c r="E192"/>
  <c r="H192"/>
  <c r="D190"/>
  <c r="E190"/>
  <c r="F190"/>
  <c r="G190"/>
  <c r="H190"/>
  <c r="D187"/>
  <c r="E187"/>
  <c r="F187"/>
  <c r="G187"/>
  <c r="H187"/>
  <c r="E185"/>
  <c r="D185"/>
  <c r="H205"/>
  <c r="F205"/>
  <c r="E205"/>
  <c r="D205"/>
  <c r="G205"/>
  <c r="C200"/>
  <c r="C329"/>
  <c r="C328"/>
  <c r="C327"/>
  <c r="C326"/>
  <c r="C324"/>
  <c r="C322"/>
  <c r="C321"/>
  <c r="C319"/>
  <c r="C315"/>
  <c r="C314" s="1"/>
  <c r="D310"/>
  <c r="E310"/>
  <c r="F310"/>
  <c r="G310"/>
  <c r="H310"/>
  <c r="C311"/>
  <c r="D295"/>
  <c r="E295"/>
  <c r="F295"/>
  <c r="G295"/>
  <c r="H295"/>
  <c r="D297"/>
  <c r="E297"/>
  <c r="F297"/>
  <c r="G297"/>
  <c r="H297"/>
  <c r="D299"/>
  <c r="E299"/>
  <c r="F299"/>
  <c r="G299"/>
  <c r="H299"/>
  <c r="D301"/>
  <c r="E301"/>
  <c r="F301"/>
  <c r="G301"/>
  <c r="H301"/>
  <c r="D303"/>
  <c r="E303"/>
  <c r="F303"/>
  <c r="G303"/>
  <c r="H303"/>
  <c r="C304"/>
  <c r="C307"/>
  <c r="C298"/>
  <c r="C297" s="1"/>
  <c r="C342"/>
  <c r="C340"/>
  <c r="C333"/>
  <c r="C309"/>
  <c r="H313"/>
  <c r="H293" s="1"/>
  <c r="H344"/>
  <c r="H186"/>
  <c r="H121"/>
  <c r="H27" s="1"/>
  <c r="H120"/>
  <c r="G193"/>
  <c r="G192" s="1"/>
  <c r="D122"/>
  <c r="N341"/>
  <c r="N347" s="1"/>
  <c r="E341"/>
  <c r="F341"/>
  <c r="G341"/>
  <c r="H341"/>
  <c r="D341"/>
  <c r="N147"/>
  <c r="G144"/>
  <c r="C144" s="1"/>
  <c r="G128"/>
  <c r="G120"/>
  <c r="H147"/>
  <c r="K35" l="1"/>
  <c r="L17"/>
  <c r="L11" s="1"/>
  <c r="J17"/>
  <c r="L293"/>
  <c r="J293"/>
  <c r="L29"/>
  <c r="L157"/>
  <c r="C147"/>
  <c r="C344"/>
  <c r="C364"/>
  <c r="M27"/>
  <c r="M35"/>
  <c r="K17"/>
  <c r="L90"/>
  <c r="M156"/>
  <c r="K156"/>
  <c r="M293"/>
  <c r="M29" s="1"/>
  <c r="K293"/>
  <c r="K29" s="1"/>
  <c r="I293"/>
  <c r="I218" s="1"/>
  <c r="L91"/>
  <c r="K91"/>
  <c r="J91"/>
  <c r="C356"/>
  <c r="I38"/>
  <c r="C205"/>
  <c r="C187"/>
  <c r="J90"/>
  <c r="L34"/>
  <c r="K27"/>
  <c r="C341"/>
  <c r="C366"/>
  <c r="C301"/>
  <c r="C194"/>
  <c r="C81"/>
  <c r="C207"/>
  <c r="C303"/>
  <c r="C299"/>
  <c r="C295"/>
  <c r="C310"/>
  <c r="C197"/>
  <c r="C202"/>
  <c r="M118"/>
  <c r="C199"/>
  <c r="M17"/>
  <c r="M184"/>
  <c r="K184"/>
  <c r="C190"/>
  <c r="K160"/>
  <c r="M227"/>
  <c r="K227"/>
  <c r="L89"/>
  <c r="C350"/>
  <c r="C347"/>
  <c r="H118"/>
  <c r="H28"/>
  <c r="M91"/>
  <c r="M88" s="1"/>
  <c r="M18"/>
  <c r="C79"/>
  <c r="K62"/>
  <c r="K118"/>
  <c r="H312"/>
  <c r="J20"/>
  <c r="L360"/>
  <c r="L357"/>
  <c r="L354" s="1"/>
  <c r="M360"/>
  <c r="M357"/>
  <c r="M354" s="1"/>
  <c r="K360"/>
  <c r="K357"/>
  <c r="K354" s="1"/>
  <c r="K312"/>
  <c r="I312"/>
  <c r="M312"/>
  <c r="M30"/>
  <c r="L216"/>
  <c r="M217"/>
  <c r="K290"/>
  <c r="L88"/>
  <c r="K88"/>
  <c r="L219"/>
  <c r="L217"/>
  <c r="M216"/>
  <c r="M9" s="1"/>
  <c r="L18"/>
  <c r="L12" s="1"/>
  <c r="K222"/>
  <c r="K216" s="1"/>
  <c r="L227"/>
  <c r="K217"/>
  <c r="M221"/>
  <c r="K9"/>
  <c r="L221"/>
  <c r="L15"/>
  <c r="K157"/>
  <c r="I184"/>
  <c r="M157"/>
  <c r="M160"/>
  <c r="K154"/>
  <c r="L160"/>
  <c r="M154"/>
  <c r="L155"/>
  <c r="J118"/>
  <c r="L118"/>
  <c r="I118"/>
  <c r="L20"/>
  <c r="M28"/>
  <c r="M34"/>
  <c r="M32" s="1"/>
  <c r="K28"/>
  <c r="I34"/>
  <c r="L62"/>
  <c r="J34"/>
  <c r="M290"/>
  <c r="M218"/>
  <c r="L312"/>
  <c r="J312"/>
  <c r="K218"/>
  <c r="L290"/>
  <c r="J290"/>
  <c r="L28"/>
  <c r="L218"/>
  <c r="J218"/>
  <c r="L184"/>
  <c r="J184"/>
  <c r="L156"/>
  <c r="J36"/>
  <c r="L16"/>
  <c r="M15"/>
  <c r="I33"/>
  <c r="K38"/>
  <c r="K18"/>
  <c r="K12" s="1"/>
  <c r="L35"/>
  <c r="M38"/>
  <c r="L38"/>
  <c r="J38"/>
  <c r="M16"/>
  <c r="K16"/>
  <c r="K34"/>
  <c r="K32" s="1"/>
  <c r="L33"/>
  <c r="J33"/>
  <c r="M20"/>
  <c r="K20"/>
  <c r="I20"/>
  <c r="H184"/>
  <c r="G185"/>
  <c r="D145"/>
  <c r="E145"/>
  <c r="F145"/>
  <c r="G145"/>
  <c r="H145"/>
  <c r="J88" l="1"/>
  <c r="M11"/>
  <c r="M12"/>
  <c r="I290"/>
  <c r="L32"/>
  <c r="C145"/>
  <c r="K26"/>
  <c r="M215"/>
  <c r="L215"/>
  <c r="L14"/>
  <c r="K221"/>
  <c r="K15"/>
  <c r="K215"/>
  <c r="L154"/>
  <c r="L9"/>
  <c r="L10"/>
  <c r="L26"/>
  <c r="M26"/>
  <c r="K11"/>
  <c r="K14"/>
  <c r="K10"/>
  <c r="M14"/>
  <c r="M10"/>
  <c r="N205"/>
  <c r="C279"/>
  <c r="C280"/>
  <c r="C282"/>
  <c r="F230"/>
  <c r="F224" s="1"/>
  <c r="G230"/>
  <c r="G224" s="1"/>
  <c r="H230"/>
  <c r="I230"/>
  <c r="J230"/>
  <c r="E278"/>
  <c r="F278"/>
  <c r="G278"/>
  <c r="H278"/>
  <c r="D278"/>
  <c r="C278" l="1"/>
  <c r="M8"/>
  <c r="L8"/>
  <c r="K8"/>
  <c r="G132"/>
  <c r="F128"/>
  <c r="C128" s="1"/>
  <c r="C126"/>
  <c r="F186"/>
  <c r="D186"/>
  <c r="E186"/>
  <c r="G186"/>
  <c r="D184" l="1"/>
  <c r="C186"/>
  <c r="E119"/>
  <c r="G313"/>
  <c r="G293" s="1"/>
  <c r="G119"/>
  <c r="G316"/>
  <c r="F193" l="1"/>
  <c r="C193" s="1"/>
  <c r="G247"/>
  <c r="H247"/>
  <c r="G335"/>
  <c r="H335"/>
  <c r="G69"/>
  <c r="F132"/>
  <c r="C132" s="1"/>
  <c r="F78"/>
  <c r="C78" s="1"/>
  <c r="F339"/>
  <c r="F292" s="1"/>
  <c r="F72"/>
  <c r="C72" s="1"/>
  <c r="F70"/>
  <c r="F317"/>
  <c r="F122"/>
  <c r="F65"/>
  <c r="F121"/>
  <c r="F27" s="1"/>
  <c r="F120"/>
  <c r="F139"/>
  <c r="D121"/>
  <c r="E121"/>
  <c r="G121"/>
  <c r="G27" s="1"/>
  <c r="D143"/>
  <c r="E143"/>
  <c r="F143"/>
  <c r="G143"/>
  <c r="H143"/>
  <c r="D133"/>
  <c r="E133"/>
  <c r="F133"/>
  <c r="G133"/>
  <c r="H133"/>
  <c r="G141"/>
  <c r="H141"/>
  <c r="F141"/>
  <c r="F63" l="1"/>
  <c r="C63" s="1"/>
  <c r="C70"/>
  <c r="C27"/>
  <c r="C141"/>
  <c r="C292"/>
  <c r="C339"/>
  <c r="C133"/>
  <c r="C121"/>
  <c r="C143"/>
  <c r="F313"/>
  <c r="F293" s="1"/>
  <c r="F290" s="1"/>
  <c r="C317"/>
  <c r="C316" s="1"/>
  <c r="F192"/>
  <c r="C192" s="1"/>
  <c r="F185"/>
  <c r="C185" s="1"/>
  <c r="F119"/>
  <c r="F118" s="1"/>
  <c r="F69"/>
  <c r="G118"/>
  <c r="F338"/>
  <c r="C338" s="1"/>
  <c r="C261"/>
  <c r="C260"/>
  <c r="C259"/>
  <c r="C258"/>
  <c r="C256"/>
  <c r="C255"/>
  <c r="C254"/>
  <c r="C253"/>
  <c r="H252"/>
  <c r="G252"/>
  <c r="F252"/>
  <c r="E252"/>
  <c r="D252"/>
  <c r="C251"/>
  <c r="C250"/>
  <c r="C249"/>
  <c r="C248"/>
  <c r="F247"/>
  <c r="E247"/>
  <c r="D247"/>
  <c r="C246"/>
  <c r="C245"/>
  <c r="C244"/>
  <c r="C243"/>
  <c r="H242"/>
  <c r="G242"/>
  <c r="F242"/>
  <c r="E242"/>
  <c r="D242"/>
  <c r="C336"/>
  <c r="F335"/>
  <c r="C335" s="1"/>
  <c r="H139"/>
  <c r="G139"/>
  <c r="I361"/>
  <c r="I357" s="1"/>
  <c r="I354" s="1"/>
  <c r="H362"/>
  <c r="H361" s="1"/>
  <c r="H360" s="1"/>
  <c r="G362"/>
  <c r="G361" s="1"/>
  <c r="G357" s="1"/>
  <c r="G354" s="1"/>
  <c r="F362"/>
  <c r="F361" s="1"/>
  <c r="F357" s="1"/>
  <c r="F354" s="1"/>
  <c r="E362"/>
  <c r="E361" s="1"/>
  <c r="E357" s="1"/>
  <c r="E354" s="1"/>
  <c r="D362"/>
  <c r="C334"/>
  <c r="C332"/>
  <c r="C331"/>
  <c r="H330"/>
  <c r="G330"/>
  <c r="F330"/>
  <c r="E330"/>
  <c r="D330"/>
  <c r="H325"/>
  <c r="G325"/>
  <c r="F325"/>
  <c r="E325"/>
  <c r="D325"/>
  <c r="E323"/>
  <c r="C323" s="1"/>
  <c r="H320"/>
  <c r="G320"/>
  <c r="F320"/>
  <c r="D320"/>
  <c r="I318"/>
  <c r="H318"/>
  <c r="G318"/>
  <c r="F318"/>
  <c r="E318"/>
  <c r="D318"/>
  <c r="C318"/>
  <c r="H316"/>
  <c r="F316"/>
  <c r="E316"/>
  <c r="D316"/>
  <c r="H314"/>
  <c r="G314"/>
  <c r="F314"/>
  <c r="E314"/>
  <c r="D314"/>
  <c r="E313"/>
  <c r="D312"/>
  <c r="H308"/>
  <c r="G308"/>
  <c r="F308"/>
  <c r="E308"/>
  <c r="D308"/>
  <c r="H30"/>
  <c r="H290"/>
  <c r="D290"/>
  <c r="C288"/>
  <c r="C287"/>
  <c r="C286"/>
  <c r="C285"/>
  <c r="J284"/>
  <c r="I284"/>
  <c r="H284"/>
  <c r="G284"/>
  <c r="F284"/>
  <c r="E284"/>
  <c r="D284"/>
  <c r="C277"/>
  <c r="C275"/>
  <c r="C274"/>
  <c r="H273"/>
  <c r="G273"/>
  <c r="F273"/>
  <c r="E273"/>
  <c r="D273"/>
  <c r="C272"/>
  <c r="C270"/>
  <c r="C269"/>
  <c r="H268"/>
  <c r="G268"/>
  <c r="F268"/>
  <c r="E268"/>
  <c r="D268"/>
  <c r="C267"/>
  <c r="C266"/>
  <c r="C265"/>
  <c r="C264"/>
  <c r="H263"/>
  <c r="G263"/>
  <c r="F263"/>
  <c r="E263"/>
  <c r="D263"/>
  <c r="C241"/>
  <c r="C240"/>
  <c r="C239"/>
  <c r="C238"/>
  <c r="H237"/>
  <c r="G237"/>
  <c r="F237"/>
  <c r="E237"/>
  <c r="D237"/>
  <c r="C236"/>
  <c r="C235"/>
  <c r="C234"/>
  <c r="C233"/>
  <c r="J231"/>
  <c r="J225" s="1"/>
  <c r="I231"/>
  <c r="I225" s="1"/>
  <c r="I219" s="1"/>
  <c r="H231"/>
  <c r="H225" s="1"/>
  <c r="G231"/>
  <c r="G225" s="1"/>
  <c r="F231"/>
  <c r="F225" s="1"/>
  <c r="E231"/>
  <c r="E225" s="1"/>
  <c r="D231"/>
  <c r="D225" s="1"/>
  <c r="E230"/>
  <c r="E224" s="1"/>
  <c r="D230"/>
  <c r="J229"/>
  <c r="J223" s="1"/>
  <c r="I229"/>
  <c r="I223" s="1"/>
  <c r="I217" s="1"/>
  <c r="H229"/>
  <c r="G229"/>
  <c r="G223" s="1"/>
  <c r="F229"/>
  <c r="F223" s="1"/>
  <c r="E229"/>
  <c r="E223" s="1"/>
  <c r="D229"/>
  <c r="J228"/>
  <c r="I228"/>
  <c r="H228"/>
  <c r="G228"/>
  <c r="G222" s="1"/>
  <c r="F228"/>
  <c r="E228"/>
  <c r="E222" s="1"/>
  <c r="D228"/>
  <c r="H223"/>
  <c r="H217" s="1"/>
  <c r="C182"/>
  <c r="C181"/>
  <c r="C180"/>
  <c r="C179"/>
  <c r="J178"/>
  <c r="I178"/>
  <c r="H178"/>
  <c r="G178"/>
  <c r="F178"/>
  <c r="E178"/>
  <c r="D178"/>
  <c r="C176"/>
  <c r="C175"/>
  <c r="C174"/>
  <c r="C173"/>
  <c r="J172"/>
  <c r="I172"/>
  <c r="H172"/>
  <c r="G172"/>
  <c r="F172"/>
  <c r="E172"/>
  <c r="D172"/>
  <c r="C170"/>
  <c r="C169"/>
  <c r="C168"/>
  <c r="C167"/>
  <c r="J166"/>
  <c r="I166"/>
  <c r="H166"/>
  <c r="G166"/>
  <c r="F166"/>
  <c r="E166"/>
  <c r="D166"/>
  <c r="J164"/>
  <c r="J158" s="1"/>
  <c r="I164"/>
  <c r="I158" s="1"/>
  <c r="H164"/>
  <c r="H158" s="1"/>
  <c r="G164"/>
  <c r="G158" s="1"/>
  <c r="F164"/>
  <c r="F158" s="1"/>
  <c r="E164"/>
  <c r="E158" s="1"/>
  <c r="D164"/>
  <c r="J163"/>
  <c r="J157" s="1"/>
  <c r="I163"/>
  <c r="I157" s="1"/>
  <c r="H163"/>
  <c r="G163"/>
  <c r="G157" s="1"/>
  <c r="F163"/>
  <c r="F157" s="1"/>
  <c r="E163"/>
  <c r="E157" s="1"/>
  <c r="D163"/>
  <c r="D157" s="1"/>
  <c r="J162"/>
  <c r="J156" s="1"/>
  <c r="I162"/>
  <c r="I156" s="1"/>
  <c r="H162"/>
  <c r="H156" s="1"/>
  <c r="G162"/>
  <c r="F162"/>
  <c r="F156" s="1"/>
  <c r="E162"/>
  <c r="E156" s="1"/>
  <c r="D162"/>
  <c r="J161"/>
  <c r="J155" s="1"/>
  <c r="I161"/>
  <c r="I155" s="1"/>
  <c r="H161"/>
  <c r="H155" s="1"/>
  <c r="G161"/>
  <c r="G155" s="1"/>
  <c r="F161"/>
  <c r="F155" s="1"/>
  <c r="E161"/>
  <c r="E155" s="1"/>
  <c r="D161"/>
  <c r="H137"/>
  <c r="G137"/>
  <c r="F137"/>
  <c r="E137"/>
  <c r="D137"/>
  <c r="H135"/>
  <c r="G135"/>
  <c r="F135"/>
  <c r="E135"/>
  <c r="D135"/>
  <c r="H131"/>
  <c r="G131"/>
  <c r="F131"/>
  <c r="E131"/>
  <c r="D131"/>
  <c r="H129"/>
  <c r="G129"/>
  <c r="F129"/>
  <c r="E129"/>
  <c r="D129"/>
  <c r="H127"/>
  <c r="G127"/>
  <c r="F127"/>
  <c r="E127"/>
  <c r="D127"/>
  <c r="H125"/>
  <c r="G125"/>
  <c r="F125"/>
  <c r="E125"/>
  <c r="D125"/>
  <c r="C125"/>
  <c r="C123"/>
  <c r="H122"/>
  <c r="G122"/>
  <c r="E122"/>
  <c r="E120"/>
  <c r="D120"/>
  <c r="D29" s="1"/>
  <c r="D119"/>
  <c r="C116"/>
  <c r="C115"/>
  <c r="C114"/>
  <c r="C113"/>
  <c r="J112"/>
  <c r="I112"/>
  <c r="H112"/>
  <c r="G112"/>
  <c r="F112"/>
  <c r="E112"/>
  <c r="D112"/>
  <c r="C110"/>
  <c r="C109"/>
  <c r="C108"/>
  <c r="C107"/>
  <c r="J106"/>
  <c r="I106"/>
  <c r="H106"/>
  <c r="G106"/>
  <c r="F106"/>
  <c r="E106"/>
  <c r="D106"/>
  <c r="C104"/>
  <c r="C103"/>
  <c r="C102"/>
  <c r="C101"/>
  <c r="J100"/>
  <c r="I100"/>
  <c r="H100"/>
  <c r="G100"/>
  <c r="F100"/>
  <c r="E100"/>
  <c r="D100"/>
  <c r="I98"/>
  <c r="H98"/>
  <c r="H92" s="1"/>
  <c r="G98"/>
  <c r="G92" s="1"/>
  <c r="F98"/>
  <c r="F92" s="1"/>
  <c r="E98"/>
  <c r="E92" s="1"/>
  <c r="D98"/>
  <c r="D92" s="1"/>
  <c r="I97"/>
  <c r="I17" s="1"/>
  <c r="H97"/>
  <c r="H91" s="1"/>
  <c r="G97"/>
  <c r="F97"/>
  <c r="E97"/>
  <c r="D97"/>
  <c r="I96"/>
  <c r="H96"/>
  <c r="G96"/>
  <c r="G90" s="1"/>
  <c r="F96"/>
  <c r="E96"/>
  <c r="D96"/>
  <c r="I95"/>
  <c r="H95"/>
  <c r="H89" s="1"/>
  <c r="G95"/>
  <c r="G89" s="1"/>
  <c r="F95"/>
  <c r="F89" s="1"/>
  <c r="E95"/>
  <c r="E89" s="1"/>
  <c r="D95"/>
  <c r="D89" s="1"/>
  <c r="H77"/>
  <c r="G77"/>
  <c r="F77"/>
  <c r="E77"/>
  <c r="D77"/>
  <c r="H75"/>
  <c r="G75"/>
  <c r="F75"/>
  <c r="E75"/>
  <c r="D75"/>
  <c r="H73"/>
  <c r="G73"/>
  <c r="F73"/>
  <c r="E73"/>
  <c r="D73"/>
  <c r="H71"/>
  <c r="G71"/>
  <c r="F71"/>
  <c r="E71"/>
  <c r="D71"/>
  <c r="H69"/>
  <c r="E69"/>
  <c r="D69"/>
  <c r="G68"/>
  <c r="F67"/>
  <c r="E67"/>
  <c r="D67"/>
  <c r="H65"/>
  <c r="G65"/>
  <c r="E65"/>
  <c r="D65"/>
  <c r="F64"/>
  <c r="F29" s="1"/>
  <c r="E64"/>
  <c r="F28"/>
  <c r="E28"/>
  <c r="C60"/>
  <c r="C59"/>
  <c r="C58"/>
  <c r="C57"/>
  <c r="H56"/>
  <c r="G56"/>
  <c r="F56"/>
  <c r="E56"/>
  <c r="D56"/>
  <c r="C54"/>
  <c r="C53"/>
  <c r="C52"/>
  <c r="C51"/>
  <c r="H50"/>
  <c r="G50"/>
  <c r="F50"/>
  <c r="E50"/>
  <c r="D50"/>
  <c r="C48"/>
  <c r="C47"/>
  <c r="C46"/>
  <c r="C45"/>
  <c r="H44"/>
  <c r="G44"/>
  <c r="F44"/>
  <c r="E44"/>
  <c r="D44"/>
  <c r="H42"/>
  <c r="H36" s="1"/>
  <c r="G42"/>
  <c r="G36" s="1"/>
  <c r="F42"/>
  <c r="F36" s="1"/>
  <c r="E42"/>
  <c r="E36" s="1"/>
  <c r="D42"/>
  <c r="D36" s="1"/>
  <c r="H41"/>
  <c r="G41"/>
  <c r="F41"/>
  <c r="E41"/>
  <c r="D41"/>
  <c r="H40"/>
  <c r="G40"/>
  <c r="G34" s="1"/>
  <c r="F40"/>
  <c r="F34" s="1"/>
  <c r="E40"/>
  <c r="E34" s="1"/>
  <c r="D40"/>
  <c r="D34" s="1"/>
  <c r="H39"/>
  <c r="H33" s="1"/>
  <c r="G39"/>
  <c r="F39"/>
  <c r="E39"/>
  <c r="D39"/>
  <c r="G30"/>
  <c r="F30"/>
  <c r="E30"/>
  <c r="H24"/>
  <c r="G24"/>
  <c r="F24"/>
  <c r="E24"/>
  <c r="D24"/>
  <c r="H23"/>
  <c r="G23"/>
  <c r="F23"/>
  <c r="E23"/>
  <c r="D23"/>
  <c r="H22"/>
  <c r="G22"/>
  <c r="F22"/>
  <c r="E22"/>
  <c r="D22"/>
  <c r="H21"/>
  <c r="G21"/>
  <c r="F21"/>
  <c r="E21"/>
  <c r="D21"/>
  <c r="C308" l="1"/>
  <c r="C325"/>
  <c r="H17"/>
  <c r="C119"/>
  <c r="C71"/>
  <c r="C75"/>
  <c r="E154"/>
  <c r="C230"/>
  <c r="C263"/>
  <c r="C36"/>
  <c r="C65"/>
  <c r="C69"/>
  <c r="C73"/>
  <c r="C122"/>
  <c r="E293"/>
  <c r="C293" s="1"/>
  <c r="C120"/>
  <c r="C137"/>
  <c r="C139"/>
  <c r="I89"/>
  <c r="I90"/>
  <c r="I16"/>
  <c r="I10" s="1"/>
  <c r="I91"/>
  <c r="I92"/>
  <c r="C92" s="1"/>
  <c r="I18"/>
  <c r="I12" s="1"/>
  <c r="J16"/>
  <c r="J10" s="1"/>
  <c r="J217"/>
  <c r="C77"/>
  <c r="C129"/>
  <c r="C135"/>
  <c r="I154"/>
  <c r="F154"/>
  <c r="J154"/>
  <c r="E221"/>
  <c r="G221"/>
  <c r="C232"/>
  <c r="C268"/>
  <c r="C273"/>
  <c r="G290"/>
  <c r="C330"/>
  <c r="F312"/>
  <c r="J219"/>
  <c r="J18"/>
  <c r="J12" s="1"/>
  <c r="D361"/>
  <c r="C361" s="1"/>
  <c r="C362"/>
  <c r="C127"/>
  <c r="C131"/>
  <c r="J357"/>
  <c r="J354" s="1"/>
  <c r="I360"/>
  <c r="D223"/>
  <c r="D217" s="1"/>
  <c r="C229"/>
  <c r="D30"/>
  <c r="C30" s="1"/>
  <c r="C294"/>
  <c r="E312"/>
  <c r="C313"/>
  <c r="D357"/>
  <c r="C257"/>
  <c r="C228"/>
  <c r="C225"/>
  <c r="H16"/>
  <c r="H10" s="1"/>
  <c r="H34"/>
  <c r="C34" s="1"/>
  <c r="E35"/>
  <c r="F219"/>
  <c r="G15"/>
  <c r="H227"/>
  <c r="E118"/>
  <c r="E216"/>
  <c r="I222"/>
  <c r="I221" s="1"/>
  <c r="I227"/>
  <c r="G33"/>
  <c r="G216"/>
  <c r="G227"/>
  <c r="G218"/>
  <c r="D62"/>
  <c r="D16"/>
  <c r="F18"/>
  <c r="F12" s="1"/>
  <c r="H20"/>
  <c r="D28"/>
  <c r="J160"/>
  <c r="E17"/>
  <c r="H68"/>
  <c r="F184"/>
  <c r="D118"/>
  <c r="G28"/>
  <c r="G312"/>
  <c r="G156"/>
  <c r="G154" s="1"/>
  <c r="H357"/>
  <c r="D360"/>
  <c r="D219"/>
  <c r="D18"/>
  <c r="F217"/>
  <c r="F16"/>
  <c r="F10" s="1"/>
  <c r="H18"/>
  <c r="H12" s="1"/>
  <c r="H219"/>
  <c r="E15"/>
  <c r="E9" s="1"/>
  <c r="G17"/>
  <c r="C162"/>
  <c r="F227"/>
  <c r="J227"/>
  <c r="E33"/>
  <c r="E32" s="1"/>
  <c r="D38"/>
  <c r="F38"/>
  <c r="F360"/>
  <c r="I94"/>
  <c r="E227"/>
  <c r="G94"/>
  <c r="D90"/>
  <c r="H90"/>
  <c r="C237"/>
  <c r="E90"/>
  <c r="F17"/>
  <c r="E219"/>
  <c r="E18"/>
  <c r="E12" s="1"/>
  <c r="G219"/>
  <c r="G18"/>
  <c r="G12" s="1"/>
  <c r="E16"/>
  <c r="E10" s="1"/>
  <c r="G16"/>
  <c r="F20"/>
  <c r="E38"/>
  <c r="D91"/>
  <c r="D222"/>
  <c r="F222"/>
  <c r="H222"/>
  <c r="H221" s="1"/>
  <c r="J222"/>
  <c r="D224"/>
  <c r="C224" s="1"/>
  <c r="D227"/>
  <c r="E360"/>
  <c r="G360"/>
  <c r="F90"/>
  <c r="G20"/>
  <c r="G91"/>
  <c r="D20"/>
  <c r="C242"/>
  <c r="C21"/>
  <c r="C23"/>
  <c r="H38"/>
  <c r="C40"/>
  <c r="G64"/>
  <c r="G29" s="1"/>
  <c r="C223"/>
  <c r="C231"/>
  <c r="E217"/>
  <c r="G217"/>
  <c r="C22"/>
  <c r="C252"/>
  <c r="C24"/>
  <c r="C41"/>
  <c r="D160"/>
  <c r="F160"/>
  <c r="C247"/>
  <c r="H160"/>
  <c r="C44"/>
  <c r="C56"/>
  <c r="E94"/>
  <c r="C164"/>
  <c r="C172"/>
  <c r="C284"/>
  <c r="D33"/>
  <c r="F33"/>
  <c r="C42"/>
  <c r="C50"/>
  <c r="E62"/>
  <c r="F62"/>
  <c r="G67"/>
  <c r="D94"/>
  <c r="C95"/>
  <c r="H94"/>
  <c r="C97"/>
  <c r="C100"/>
  <c r="C112"/>
  <c r="D158"/>
  <c r="C158" s="1"/>
  <c r="E160"/>
  <c r="G160"/>
  <c r="I160"/>
  <c r="C161"/>
  <c r="C163"/>
  <c r="C166"/>
  <c r="C178"/>
  <c r="E184"/>
  <c r="E320"/>
  <c r="C320" s="1"/>
  <c r="E20"/>
  <c r="D35"/>
  <c r="E91"/>
  <c r="F94"/>
  <c r="C96"/>
  <c r="C98"/>
  <c r="C106"/>
  <c r="D155"/>
  <c r="C155" s="1"/>
  <c r="D156"/>
  <c r="C156" s="1"/>
  <c r="G38"/>
  <c r="C39"/>
  <c r="C291"/>
  <c r="F35"/>
  <c r="G184"/>
  <c r="F26"/>
  <c r="H67"/>
  <c r="E29" l="1"/>
  <c r="E26" s="1"/>
  <c r="C118"/>
  <c r="E290"/>
  <c r="C290" s="1"/>
  <c r="C89"/>
  <c r="C217"/>
  <c r="C28"/>
  <c r="I88"/>
  <c r="C33"/>
  <c r="C312"/>
  <c r="J216"/>
  <c r="J15"/>
  <c r="J14" s="1"/>
  <c r="J221"/>
  <c r="I68"/>
  <c r="H64"/>
  <c r="H29" s="1"/>
  <c r="I216"/>
  <c r="I215" s="1"/>
  <c r="C184"/>
  <c r="C90"/>
  <c r="I15"/>
  <c r="I14" s="1"/>
  <c r="D354"/>
  <c r="C354" s="1"/>
  <c r="C357"/>
  <c r="C360"/>
  <c r="C227"/>
  <c r="C18"/>
  <c r="C16"/>
  <c r="F15"/>
  <c r="F14" s="1"/>
  <c r="F221"/>
  <c r="G215"/>
  <c r="H216"/>
  <c r="H215" s="1"/>
  <c r="D216"/>
  <c r="C222"/>
  <c r="D221"/>
  <c r="D12"/>
  <c r="C12" s="1"/>
  <c r="D154"/>
  <c r="G9"/>
  <c r="D26"/>
  <c r="G10"/>
  <c r="E11"/>
  <c r="E8" s="1"/>
  <c r="D17"/>
  <c r="C17" s="1"/>
  <c r="D10"/>
  <c r="H88"/>
  <c r="E88"/>
  <c r="D88"/>
  <c r="G88"/>
  <c r="F32"/>
  <c r="D32"/>
  <c r="G35"/>
  <c r="F11"/>
  <c r="E218"/>
  <c r="E215" s="1"/>
  <c r="G62"/>
  <c r="D218"/>
  <c r="C219"/>
  <c r="G14"/>
  <c r="E14"/>
  <c r="C38"/>
  <c r="F216"/>
  <c r="H15"/>
  <c r="D15"/>
  <c r="C20"/>
  <c r="C94"/>
  <c r="C160"/>
  <c r="H157"/>
  <c r="C157" s="1"/>
  <c r="F218"/>
  <c r="F91"/>
  <c r="F88" s="1"/>
  <c r="H62"/>
  <c r="J68"/>
  <c r="C10" l="1"/>
  <c r="C68"/>
  <c r="I9"/>
  <c r="C221"/>
  <c r="C88"/>
  <c r="J64"/>
  <c r="J29" s="1"/>
  <c r="J67"/>
  <c r="J215"/>
  <c r="C218"/>
  <c r="C91"/>
  <c r="H9"/>
  <c r="I67"/>
  <c r="C67" s="1"/>
  <c r="I64"/>
  <c r="I29" s="1"/>
  <c r="C15"/>
  <c r="D215"/>
  <c r="F9"/>
  <c r="F215"/>
  <c r="D9"/>
  <c r="H154"/>
  <c r="C154" s="1"/>
  <c r="H35"/>
  <c r="D11"/>
  <c r="F8"/>
  <c r="G11"/>
  <c r="G8" s="1"/>
  <c r="G32"/>
  <c r="C216"/>
  <c r="D14"/>
  <c r="H14"/>
  <c r="G26"/>
  <c r="I11" l="1"/>
  <c r="I8" s="1"/>
  <c r="C215"/>
  <c r="C9"/>
  <c r="C14"/>
  <c r="H11"/>
  <c r="C64"/>
  <c r="I35"/>
  <c r="I62"/>
  <c r="C29"/>
  <c r="J35"/>
  <c r="J32" s="1"/>
  <c r="J62"/>
  <c r="H26"/>
  <c r="D8"/>
  <c r="H32"/>
  <c r="I26" l="1"/>
  <c r="C62"/>
  <c r="I32"/>
  <c r="C32" s="1"/>
  <c r="C35"/>
  <c r="J11"/>
  <c r="J8" s="1"/>
  <c r="J26"/>
  <c r="C26" l="1"/>
  <c r="C8"/>
  <c r="C11"/>
</calcChain>
</file>

<file path=xl/sharedStrings.xml><?xml version="1.0" encoding="utf-8"?>
<sst xmlns="http://schemas.openxmlformats.org/spreadsheetml/2006/main" count="479" uniqueCount="173">
  <si>
    <t>План мероприятий муниципальной программы</t>
  </si>
  <si>
    <t>№ строки</t>
  </si>
  <si>
    <t>Наименование мероприятия /Источники расходов на финансирование</t>
  </si>
  <si>
    <t>Номер строки задач, целевых показателей, на достижение которых направлены мероприятия</t>
  </si>
  <si>
    <t>ВСЕГО:</t>
  </si>
  <si>
    <t>2019 год</t>
  </si>
  <si>
    <t>областной бюджет</t>
  </si>
  <si>
    <t>федеральный бюджет</t>
  </si>
  <si>
    <t>местный бюджет</t>
  </si>
  <si>
    <t>Мероприятие 1. Обеспечение государственных гарантий прав граждан на получение общедоступного и бесплатного дошкольного образования в муниципальных дошкольных организациях, всего, из них:</t>
  </si>
  <si>
    <t>Мероприятие 2. Организация питания в дошкольных образовательных учреждениях</t>
  </si>
  <si>
    <t>Подпрограмма 2 "Развитие системы общего образования в Артинском городском округе"</t>
  </si>
  <si>
    <t>Мероприятие 1.Предоставление общедоступного и бесплатного начального общего, основного общего среднего (полного) общего образования по основным общеобразовательным программам, за исключением полномочий по финансовому обеспечению образовательного процесса, отнесенных к полномочиям органов государственной власти субъектов Российской Федерации</t>
  </si>
  <si>
    <t>Мероприятие 2. Осуществление мероприятий по организации питания в муниципальных общеобразовательных организациях, всего, из них:</t>
  </si>
  <si>
    <t>Подпрограмма 3 "Развитие системы дополнительного образования, отдыха и оздоровления детей"</t>
  </si>
  <si>
    <t>Мероприятие 1. Организация предоставления дополнительного образования детей в государственных организациях дополнительного образования</t>
  </si>
  <si>
    <t>Мероприятие 2. Организация отдыха и оздоровления детей и подростков в Артинском городском округе</t>
  </si>
  <si>
    <t>Мероприятие 3. Субсидия на организацию отдыха детей в каникулярное время</t>
  </si>
  <si>
    <t>Мероприятие 1. Обучение, профессиональная переподготовка  педагогов образовательных организаций в образовательных организациях высшего и среднего профессионального  образования</t>
  </si>
  <si>
    <t>Мероприятие 3.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педагогических работников)</t>
  </si>
  <si>
    <t>Мероприятие 4. Субвенция на финансовое обеспечение государственных гарантий реализации прав на получение общедостпуного и бесплатного дошкольного образования в муниципальных дошкольных 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</si>
  <si>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(образовательный процесс)</t>
  </si>
  <si>
    <t>Мероприятие 8.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</si>
  <si>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Мероприятие 3.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</si>
  <si>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>Мероприятие 4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</si>
  <si>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Мероприятие 5.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(образовательный процесс)</t>
  </si>
  <si>
    <t>2020 год</t>
  </si>
  <si>
    <t>2021 год</t>
  </si>
  <si>
    <t>2022 год</t>
  </si>
  <si>
    <t>2023 год</t>
  </si>
  <si>
    <t>2024 год</t>
  </si>
  <si>
    <t>Мероприятие 6. Субсидия на осуществление мероприятий по организации питания в муниципальных общеобразовательных организациях</t>
  </si>
  <si>
    <t xml:space="preserve">Мероприятие 7. Обеспечение бесплатного проезда детей-сирот и детей, оставшихся без попечения родителей, обучающихся в муниципальных образовательных организациях, на городском, пригородном, в сельской местности на внутрирайонном транспорте (кроме такси), а также бесплатного проезда один раз в год к месту жительства и обратно к месту учебы </t>
  </si>
  <si>
    <t>Мероприятие 2. Повышение образовательного уровня педагогов со  средним профессиональным образованием  на высшее профессиональное образование</t>
  </si>
  <si>
    <t>п.1.1.1.1, п. 1.1.1.2,  п. 1.1.2.1</t>
  </si>
  <si>
    <t>п.2.2.3.1</t>
  </si>
  <si>
    <t>п. 3.4.1.1</t>
  </si>
  <si>
    <t>п. 3.3.1.1,  п.3.3.1.2</t>
  </si>
  <si>
    <t>Мероприятие 6.Субвенция на 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педагогических работников)</t>
  </si>
  <si>
    <t xml:space="preserve"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 </t>
  </si>
  <si>
    <t>Мероприятие 8.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</si>
  <si>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5. Субвенция на организацию и обеспечения отдыха и оздоровления детей (за исключением детей-сирот, оставшихся без попечения родителей, детей, находящихся в трудной жизненной ситуации) в учебное время, включая мероприятия по обеспечению безопасности их жизни и здоровья.</t>
  </si>
  <si>
    <t>Подпрограмма 1 "Развитие системы дошкольного образования"</t>
  </si>
  <si>
    <t>ВСЕГО по муниципальной программе:</t>
  </si>
  <si>
    <t>Прочие нужды</t>
  </si>
  <si>
    <t>ВСЕГО ПО ПОДПРОГРАММЕ 1, В ТОМ ЧИСЛЕ</t>
  </si>
  <si>
    <t>ВСЕГО ПО ПОДПРОГРАММЕ 2, В ТОМ ЧИСЛЕ</t>
  </si>
  <si>
    <t>Всего по направлению "Прочие нужды" в том числе:</t>
  </si>
  <si>
    <t>ВСЕГО ПО ПОДПРОГРАММЕ 3, В ТОМ ЧИСЛЕ</t>
  </si>
  <si>
    <t>ВСЕГО ПО ПОДПРОГРАММЕ 5, В ТОМ ЧИСЛЕ</t>
  </si>
  <si>
    <t xml:space="preserve">п.2.2.1.1, п.2.2.1.2, п. 2.2.1.3, п. 2.2.2.1, п. 2.2.2.2,  п. 2.2.2.3, п. 2.2.5.1, п.2.2.6.1, п.2.2.6.2, п.2.2.6.3 </t>
  </si>
  <si>
    <t>внебюджетные источники</t>
  </si>
  <si>
    <t>КАПИТАЛЬНЫЕ ВЛОЖЕНИЯ</t>
  </si>
  <si>
    <t>ПРОЧИЕ НУЖДЫ</t>
  </si>
  <si>
    <t>Всего по Капитальным вложениям, в том числе</t>
  </si>
  <si>
    <t>Всего по Прочим нуждам, в том числе</t>
  </si>
  <si>
    <t>1. Капитальные вложения</t>
  </si>
  <si>
    <t>Всего по направлению "Капитальные вложения", в том числе:</t>
  </si>
  <si>
    <t>1.1. Бюджетные инвестиции в объекты капитального строительства</t>
  </si>
  <si>
    <t>Бюджетные инвестиции в объекты капитального строительства, в том числе:</t>
  </si>
  <si>
    <t>1.2. Иные капитальные вложения</t>
  </si>
  <si>
    <t>2. Научно-исследовательские и опытно-конструкторские работы</t>
  </si>
  <si>
    <t>Всего по направлению "Научно-исследовательские и опытно-конструкторские работы", в том числе:</t>
  </si>
  <si>
    <t>3. Прочие нужды</t>
  </si>
  <si>
    <t>ВСЕГО ПО ПОДПРОГРАММЕ 4, В ТОМ ЧИСЛЕ</t>
  </si>
  <si>
    <t>п.4.5.1.2.</t>
  </si>
  <si>
    <t xml:space="preserve">местный бюджет                          </t>
  </si>
  <si>
    <t>п.4.5.1.1.</t>
  </si>
  <si>
    <t>НАУЧНО-ИССЛЕДОВАТЕЛЬСКИЕ И ОПЫТНО-КОНСТРУКТОРСКИЕ РАБОТЫ</t>
  </si>
  <si>
    <t>п.3.3.1.7., п. 3.3.1.8</t>
  </si>
  <si>
    <t>п. 4.5.4.1</t>
  </si>
  <si>
    <t>Подпрограмма 4. "Укрепление и развитие материально - технической базы образовательных организаций"</t>
  </si>
  <si>
    <t>Подпрограмма 5. "Другие вопросы в области образования Артинского городского округа."</t>
  </si>
  <si>
    <t xml:space="preserve"> Прочие нужды</t>
  </si>
  <si>
    <t>Иные капитальные вложения, в том числе:</t>
  </si>
  <si>
    <t>п.4.5.1.4.</t>
  </si>
  <si>
    <t xml:space="preserve">Мероприятие 4. Межбюджетный трансферт на приобретение спортивного инвентаря, спортивного оборудования и спортивной экипировки для МАУ ДО "Артинская ДЮСШ им. Заслуженного тренера России Ю.В.Мельцова </t>
  </si>
  <si>
    <t>Мероприятие 6. Обеспечение персонифицированного финансирования дополнительного образования детей .</t>
  </si>
  <si>
    <t>п. 4.5.1.2</t>
  </si>
  <si>
    <t xml:space="preserve"> Антитеррористические мероприятия в дошкольных образовательных учреждениях</t>
  </si>
  <si>
    <t>Антитеррористические мероприятия в общеобразовательных учреждениях</t>
  </si>
  <si>
    <t>Антитеррористические мероприятия в учреждениях дополнительного образования</t>
  </si>
  <si>
    <t>2018 год</t>
  </si>
  <si>
    <t>Мероприятие 7. Субвенция на финасовое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средненго общего образования в муниципальных образовательных  организациях и финансовое обеспечение дополнительного образования детей в муниципальных общеобразовательных организациях (оплата труда непедагогических работников, участвующих в образовательном процессе)</t>
  </si>
  <si>
    <t>п.4.5.1.1</t>
  </si>
  <si>
    <t>п. 4.5.3.1</t>
  </si>
  <si>
    <t>Мероприятие 2. Строительство детского сада на 90 мест в с. Сажино Артинского городского округа Свердловской области в рамках реализации программ "Комплексное развитие сельских территорий АГО на 2020-2025г." *</t>
  </si>
  <si>
    <t>Мероприятие 9. Обеспечение исполнения судебных актов</t>
  </si>
  <si>
    <t xml:space="preserve">Мероприятие 1. Разработка проектно-сметной документации с прохождением государственной экспертизы по объекту: "Строительство детского сада на 90 мест в с. Сажино Артинского района Свердловской области </t>
  </si>
  <si>
    <t xml:space="preserve"> п 4.5.1.3</t>
  </si>
  <si>
    <t>п. 2.2.1.4, п.4.5.1.3; п. 2.2.1.5</t>
  </si>
  <si>
    <t>п. 4.5.1.4</t>
  </si>
  <si>
    <t>Мероприятие 3. Строительство пристроя к МАОУ АСОШ №1 на 400 мест</t>
  </si>
  <si>
    <t>Мероприятие 5. Строительство пристроя в МАОУ АГО АСОШ №6 на 150 мест</t>
  </si>
  <si>
    <t>Мероприятие 6. Реконструкция кровли МБОУ "Барабинской ООШ"</t>
  </si>
  <si>
    <t>ВСЕГО ПО ПОДПРОГРАММЕ 6, В ТОМ ЧИСЛЕ</t>
  </si>
  <si>
    <t>Мероприятие 10. Межбюджетный трансферт на обеспечение ежемесячного денежного вознаграждения за классное руководство педагогическим работникам государственных образовательных организаций Свердловской области и муниципальных образовательных организаций, расположенных на территории Свердловской области,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</si>
  <si>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п. 2.2.8.1.</t>
  </si>
  <si>
    <t>Мероприятие 11. Межбюджетный трансферт из федерального бюджета местным бюджетам на софинансирование расходных обязательств по организации бесплатного горячего питания обучающихся, получающих начальное общее образование в муниципальных образовательных организациях (субсидия на питание начальных классов из федерального бюджета)</t>
  </si>
  <si>
    <t>п. 2.2.3.2.</t>
  </si>
  <si>
    <t xml:space="preserve">Мероприятие 7. Субсидии автономным учреждениям на внедрение механизмов инициативного бюджетирования на территории АГО </t>
  </si>
  <si>
    <t>Мероприятие 4. Строительство объекта"Детский сад -начальная школа на 100 мест" по адресу:Свердловская область, Артинский район, с. Пристань, ул. Крупской,7 для филиала МАОУ "Артинский лицей"-Пристанинская НОШ"</t>
  </si>
  <si>
    <t>п.1.1.1.1, п. 1.1.1.2,  п. 1.1.1.3, п. 1.1.1.4, п. 1.1.1.5, п.1.1.1.6; п. 1.1.2.1</t>
  </si>
  <si>
    <t>Мероприятие 12. Создание в образовательных организациях условий для получения детьми-инвалидами качественного образования</t>
  </si>
  <si>
    <t>Мероприяие 13. Субсидии на создание в образовательных организациях условий для получения детьми-инвалидами качественного образования</t>
  </si>
  <si>
    <t>п. 2.2.2.3</t>
  </si>
  <si>
    <t>Мероприятие 8. Внедрение механизмов инициативного бюджетирования на территории Свердловской области (проект "Я выбираю самбо" МАУ ДО "Артинская ДЮСШ им. ЗТ России Ю. В. Мельцова") за счет средств областного бюджета</t>
  </si>
  <si>
    <t>Мероприятие 8. Выплата по Решению суда за дополнительные объемы работ по реконструкции детского сада "Солнышко" в п.Арти</t>
  </si>
  <si>
    <t>Мероприятие 9.Разработка проектно-сметной документации и реконструкция зданий общеобразовательных учреждений АГО. Всего, в том числе:</t>
  </si>
  <si>
    <t>Мероприятие 10 .Разработка проектно-сметной документации, гос. экспертиза, обследование зданий для капитального ремонта образовательных организаций АГО. Всего, в том числе:</t>
  </si>
  <si>
    <t>Мероприятие 11.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организации.</t>
  </si>
  <si>
    <t>Мероприятие 12. Приобретение и (или) замена, оснащение аппаратурой спутниковой навигации ГЛОНАСС, тахографами автобусов для подвоза обучающихся (воспитанников) в муниципальные общеобразовательные организации.</t>
  </si>
  <si>
    <t>Мероприятие 13. Профилактика экстремизма и терроризма в общеобразовательных  учреждениях</t>
  </si>
  <si>
    <t>Мероприятие 14. Профилактика экстремизма и терроризма в дошкольных образовательных учреждениях.</t>
  </si>
  <si>
    <t>Мероприятие 15. Создание в общеобразовательных организациях, расположенных в сельской местности, условий для занятия физической культурой и спортом. Всего, в том числе:</t>
  </si>
  <si>
    <t>Мероприятие 16. Приобретение автомобиля МКУ АГО КЦССО</t>
  </si>
  <si>
    <t>Мероприятие 17. Капитальный ремонт, приведение в соответствие с требованиями пожарной безопасности и санитарного законодательства зданий и помещений, в которых размещаются муниципальные образовательные организации (дошкольные)</t>
  </si>
  <si>
    <t>Мероприятие 18. Антитеррористические мероприятия в образовательных учреждениях АГО. Всего, в том числе:</t>
  </si>
  <si>
    <t>Мероприятие 20. Субсидия из областного бюджета на организацию деятельности по сбору (в том числе раздельному сбору), транспортированию, обработке, утилизации, обезвреживанию и захоронению твердух коммунальных отходов. Всего, в том числе:</t>
  </si>
  <si>
    <t>Мероприятие 21. Приобретение и установка контейнеров для сбора ТКО в дошкольных образовательных учреждениях Артинского ГО. Всего, в том числе:</t>
  </si>
  <si>
    <t>Мероприятие 23. Реализация мероприятий в рамках национального проекта "Образование" в Артинском городском округе (Создание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городах)</t>
  </si>
  <si>
    <t>Мероприятие 24.Межбюджетный трансферт из областного бюджета местным бюджетам на приобретение устройств (средств) дезинфекции и медицинского контроля для муниципальных организаций в целях профилактики и устранения последствий распространения новой коронавирусной инфекции</t>
  </si>
  <si>
    <t>Мероприятие 25.Оснащение детского сада-начальная школа на 100 мест с. Пристань</t>
  </si>
  <si>
    <t xml:space="preserve">Мероприятие 26. Реализация мероприятий по модернизации школьных систем образования </t>
  </si>
  <si>
    <t>Мероприятие 2.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</si>
  <si>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Мероприятие 9. Межбюджетный трансферт на обеспечение оплаты труда работников муниципальных учреждений в размере не ниже минимального размера оплаты труда</t>
  </si>
  <si>
    <t>2025 год</t>
  </si>
  <si>
    <t>2026 год</t>
  </si>
  <si>
    <t>2027 год</t>
  </si>
  <si>
    <t>"Развитие системы образования  Артинского городского округа до 2027 года"</t>
  </si>
  <si>
    <t>Мероприятие 27. Обеспечение мероприятий по соответствию состояния зданий и помещений муниципальных образовательных организаций требованиям комплексной безопасности и санитарного, пожарного законодательства</t>
  </si>
  <si>
    <t>Мероприятие 27. Иной межбюджетный трансферт из резервного фонда Правительства СО на замену оконных блоков и приобретение спортивного и туристического инвентаря для МАОУ "Азигуловская СОШ"</t>
  </si>
  <si>
    <t>Мероприятие 3. Межбюджетный трансферт из областного бюджета бюджету Артинского городского округа, на проведение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</t>
  </si>
  <si>
    <t>п. 5.7.2.1.</t>
  </si>
  <si>
    <t>Мероприятие 10. Обеспечение судебных актов</t>
  </si>
  <si>
    <t>п. 3.3.1.1,  п.3.3.1.2, п. 3.3.1.3,  п.3.3.1.4,  п.3.3.1.5.; п. 3.3.1.6.; п.3.3.2.1.; п. 3.3.2.3.</t>
  </si>
  <si>
    <t>п.1.1.1.1, п. 1.1.1.2</t>
  </si>
  <si>
    <t>п.2.2.1.1, п.2.2.1.2, п. 2.2.1.3, п. 2.2.2.1, п. 2.2.2.2,  п. 2.2.2.3,   2.2.7.1, п.4.5.2.1, п. 2.2.1.7.; п. 2.2.1.8.;  п. 2.2.6.4.; п. 2.2.1.9.; п. 2.2.1.10; п. 3.3.2.3.</t>
  </si>
  <si>
    <t>п.2.2.1.1, п.2.2.1.2, п. 2.2.1.3, п. 2.2.2.1, п. 2.2.2.2,  п. 2.2.2.3, п 2.2.1.7.; п. 2.2.1.8.; п. 2.2.6.4.</t>
  </si>
  <si>
    <t>п. 2.2.4.1</t>
  </si>
  <si>
    <t>п. 3.3.1.1</t>
  </si>
  <si>
    <t>п. 4.5.1.1.</t>
  </si>
  <si>
    <t>п. 4.5.1.3.</t>
  </si>
  <si>
    <t>п. 4.5.1.3.; п. 4.5.1.1.</t>
  </si>
  <si>
    <t>п. 4.5.4.1.</t>
  </si>
  <si>
    <t>п. 5.7.1.1.</t>
  </si>
  <si>
    <t>Мероприятие 1. Обеспечение деятельности подведомственных учреждений (МКУ КЦССО)</t>
  </si>
  <si>
    <t>п. 4.5.1.3., п. 4.5.1.1.</t>
  </si>
  <si>
    <t>п. 2.2.1.3.</t>
  </si>
  <si>
    <t>п. 2.2.1.3., п.4.5.1.1.</t>
  </si>
  <si>
    <t>п. 6.8.1.1., п. 6.8.2.1., п. 6.8.3.1., п. 6.8.4.1.</t>
  </si>
  <si>
    <t>п.2.2.1.1, п.2.2.1.2, п. 2.2.1.3, п. 2.2.2.1, п. 2.2.2.2,  п. 2.2.2.3,  п.6.8.2.2.; 6.8.3.1; п. 6.8.4.1; п. 2.2.1.7. ; п. 2.2.1.8.; п. 2.2.6.4.; п. 3.3.2.3.</t>
  </si>
  <si>
    <t>п.2.2.1.1, п.2.2.1.2, п. 2.2.1.3, п. 2.2.2.1, п. 2.2.2.2,  п. 2.2.2.3, п. 2.2.4.1, п.2.2.5.1, 2.2.7.1, п.4.5.2.1;2.2.1.7.; п. 2.2.1.8; п. 2.2.6.4.; п. 3.3.2.2.; п.3.3.2.4.; п. 2.2.1.9.;п. 2.2.1.10; п.3.3.2.3., п. 4.5.3.1., п. 3.3.2.4., п. 3.3.2.5.</t>
  </si>
  <si>
    <t>Мероприятие 10. Межбюджетный трансферт из областного бюджета бюджетам муниципальных образований, расположенных на территории Свердловской области, на обеспечение отдыха отдельных категорий детей, проживающих на территории Свердловской области, в организациях отдыха детей и их оздоровления, расположенных на побережье Черного моря</t>
  </si>
  <si>
    <t>Приложение №2 к муниципальной программе "Развитие системы образования до 2027 года"</t>
  </si>
  <si>
    <t>Мероприятие 7. Разработка и корректировка проектно-сметной документации для строительства общеобразовательных учреждений Артинского городского округа</t>
  </si>
  <si>
    <t>Мероприятие 19. Устранение нарушений, выявленных органами государственного надзора в  образовательных учреждениях Артинского ГО. Всего, в том числе:</t>
  </si>
  <si>
    <t>Мероприятие 11. Межбюджетный трансферт на обеспечение фондов оплаты труда органов местного самоуправления и раболтников муниципальных учреждений за исключением работников заработная плата которых определяется указами Президента РФ</t>
  </si>
  <si>
    <t>п.2.2.1.1, п.2.2.1.2, п. 2.2.1.3, п. 2.2.2.1</t>
  </si>
  <si>
    <t>Мероприятие 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</t>
  </si>
  <si>
    <t>Мероприятие 15. Межбюджетный трансферт на обкспечение дополнительных гарантий по социальной поддержке детей-сирот и детей, оставшихся без попечения родителей, лиц, потерявших в период обучения обоих родителей или единственного родителя, обучающихся в муниципальных образовательных организациях</t>
  </si>
  <si>
    <t xml:space="preserve">Мероприятие 14.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</t>
  </si>
  <si>
    <t>Объем расходов на выполнение мероприятия за счет всех источников ресурсного обеспечения, тыс. рублей</t>
  </si>
  <si>
    <t>ВСЕГО ПО ПОДПРОГРАММЕ 7, В ТОМ ЧИСЛЕ</t>
  </si>
  <si>
    <t>Мероприятие 1.«Обеспечение деятельности учреждений в области физической культуры и спорта, проведение физкультурных мероприятий, реализацию дополнительных общеразвивающих программ в области физической культуры и спорта»</t>
  </si>
  <si>
    <t>Мероприятие 2. «Обеспечение персонифицированного финансирования дополнительного образования детей»</t>
  </si>
  <si>
    <t>Мероприятие 3. «Организация спортивной подготовки в учреждениях дополнительного образования АГО».</t>
  </si>
  <si>
    <t>Подпрограмма 6 «Развитие физической культуры и спорта в учреждениях дополнительного образования детей АГО»</t>
  </si>
  <si>
    <t>Подпрограмма 7 "Развитие кадрового потенциала системы образования Артинского городского округа"</t>
  </si>
  <si>
    <t>* Мероприятие 2. Строительство детского сада на 90 мест в с. Сажино в рамках реализации программ "Комплексное развитие сельских территорий АГО на 2020-2025г."</t>
  </si>
  <si>
    <t>обласной бюджет</t>
  </si>
  <si>
    <t xml:space="preserve">Мероприятие 4. Внедрение механизмов инициативного бюджетирования на территории Свердловской области (проект "Движение вперед" МАУ ДО "Артинская ДЮСШ им. ЗТ России Ю. В. Мельцова") </t>
  </si>
  <si>
    <t>Мероприятие 11. Межбюджетный трансферт на обеспечение фондов оплаты труда органов местного самоуправления и работников муниципальных учреждений за исключением работников заработная плата которых определяется указами Президента РФ</t>
  </si>
</sst>
</file>

<file path=xl/styles.xml><?xml version="1.0" encoding="utf-8"?>
<styleSheet xmlns="http://schemas.openxmlformats.org/spreadsheetml/2006/main">
  <fonts count="13"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rgb="FFFF000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5" xfId="0" applyBorder="1"/>
    <xf numFmtId="0" fontId="2" fillId="3" borderId="0" xfId="0" applyFont="1" applyFill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8" fillId="2" borderId="0" xfId="0" applyFont="1" applyFill="1"/>
    <xf numFmtId="4" fontId="0" fillId="2" borderId="5" xfId="0" applyNumberFormat="1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/>
    </xf>
    <xf numFmtId="0" fontId="1" fillId="5" borderId="0" xfId="0" applyFont="1" applyFill="1"/>
    <xf numFmtId="0" fontId="0" fillId="5" borderId="0" xfId="0" applyFill="1"/>
    <xf numFmtId="0" fontId="4" fillId="2" borderId="0" xfId="0" applyFont="1" applyFill="1" applyAlignment="1">
      <alignment wrapText="1"/>
    </xf>
    <xf numFmtId="0" fontId="0" fillId="5" borderId="0" xfId="0" applyFont="1" applyFill="1"/>
    <xf numFmtId="0" fontId="5" fillId="4" borderId="29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left" wrapText="1"/>
    </xf>
    <xf numFmtId="4" fontId="7" fillId="4" borderId="29" xfId="0" applyNumberFormat="1" applyFont="1" applyFill="1" applyBorder="1" applyAlignment="1">
      <alignment horizontal="center" vertical="center"/>
    </xf>
    <xf numFmtId="4" fontId="7" fillId="4" borderId="41" xfId="0" applyNumberFormat="1" applyFont="1" applyFill="1" applyBorder="1" applyAlignment="1">
      <alignment horizontal="center" vertical="center"/>
    </xf>
    <xf numFmtId="4" fontId="7" fillId="4" borderId="6" xfId="0" applyNumberFormat="1" applyFont="1" applyFill="1" applyBorder="1" applyAlignment="1">
      <alignment horizontal="center" vertical="center"/>
    </xf>
    <xf numFmtId="4" fontId="7" fillId="4" borderId="29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4" fontId="7" fillId="5" borderId="1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/>
    </xf>
    <xf numFmtId="4" fontId="7" fillId="2" borderId="43" xfId="0" applyNumberFormat="1" applyFont="1" applyFill="1" applyBorder="1" applyAlignment="1">
      <alignment horizontal="center"/>
    </xf>
    <xf numFmtId="4" fontId="7" fillId="2" borderId="16" xfId="0" applyNumberFormat="1" applyFont="1" applyFill="1" applyBorder="1" applyAlignment="1">
      <alignment horizontal="center"/>
    </xf>
    <xf numFmtId="4" fontId="7" fillId="2" borderId="37" xfId="0" applyNumberFormat="1" applyFont="1" applyFill="1" applyBorder="1" applyAlignment="1">
      <alignment horizontal="center"/>
    </xf>
    <xf numFmtId="4" fontId="7" fillId="0" borderId="16" xfId="0" applyNumberFormat="1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left" wrapText="1"/>
    </xf>
    <xf numFmtId="4" fontId="7" fillId="5" borderId="22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/>
    </xf>
    <xf numFmtId="4" fontId="7" fillId="0" borderId="43" xfId="0" applyNumberFormat="1" applyFont="1" applyFill="1" applyBorder="1" applyAlignment="1">
      <alignment horizontal="center"/>
    </xf>
    <xf numFmtId="4" fontId="7" fillId="2" borderId="22" xfId="0" applyNumberFormat="1" applyFont="1" applyFill="1" applyBorder="1" applyAlignment="1">
      <alignment horizontal="center"/>
    </xf>
    <xf numFmtId="4" fontId="7" fillId="5" borderId="22" xfId="0" applyNumberFormat="1" applyFont="1" applyFill="1" applyBorder="1" applyAlignment="1">
      <alignment horizontal="center"/>
    </xf>
    <xf numFmtId="4" fontId="7" fillId="0" borderId="22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 wrapText="1"/>
    </xf>
    <xf numFmtId="4" fontId="7" fillId="2" borderId="4" xfId="0" applyNumberFormat="1" applyFont="1" applyFill="1" applyBorder="1" applyAlignment="1">
      <alignment horizontal="center"/>
    </xf>
    <xf numFmtId="4" fontId="7" fillId="2" borderId="40" xfId="0" applyNumberFormat="1" applyFont="1" applyFill="1" applyBorder="1" applyAlignment="1">
      <alignment horizontal="center"/>
    </xf>
    <xf numFmtId="0" fontId="7" fillId="2" borderId="30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 vertical="center"/>
    </xf>
    <xf numFmtId="4" fontId="7" fillId="2" borderId="30" xfId="0" applyNumberFormat="1" applyFont="1" applyFill="1" applyBorder="1" applyAlignment="1">
      <alignment horizontal="center"/>
    </xf>
    <xf numFmtId="4" fontId="7" fillId="2" borderId="36" xfId="0" applyNumberFormat="1" applyFont="1" applyFill="1" applyBorder="1" applyAlignment="1">
      <alignment horizontal="center"/>
    </xf>
    <xf numFmtId="4" fontId="7" fillId="2" borderId="13" xfId="0" applyNumberFormat="1" applyFont="1" applyFill="1" applyBorder="1" applyAlignment="1">
      <alignment horizontal="center"/>
    </xf>
    <xf numFmtId="4" fontId="7" fillId="2" borderId="17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" fontId="7" fillId="5" borderId="12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33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0" borderId="12" xfId="0" applyNumberFormat="1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left" wrapText="1"/>
    </xf>
    <xf numFmtId="0" fontId="9" fillId="2" borderId="22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left" wrapText="1"/>
    </xf>
    <xf numFmtId="0" fontId="9" fillId="2" borderId="30" xfId="0" applyFont="1" applyFill="1" applyBorder="1" applyAlignment="1">
      <alignment horizontal="left" wrapText="1"/>
    </xf>
    <xf numFmtId="0" fontId="9" fillId="2" borderId="2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horizontal="center" wrapText="1"/>
    </xf>
    <xf numFmtId="4" fontId="7" fillId="5" borderId="13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center" wrapText="1"/>
    </xf>
    <xf numFmtId="4" fontId="7" fillId="5" borderId="29" xfId="0" applyNumberFormat="1" applyFont="1" applyFill="1" applyBorder="1" applyAlignment="1">
      <alignment horizontal="center" vertical="center"/>
    </xf>
    <xf numFmtId="4" fontId="7" fillId="5" borderId="6" xfId="0" applyNumberFormat="1" applyFont="1" applyFill="1" applyBorder="1" applyAlignment="1">
      <alignment horizontal="center" vertical="center"/>
    </xf>
    <xf numFmtId="4" fontId="7" fillId="5" borderId="41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left" vertical="center" wrapText="1"/>
    </xf>
    <xf numFmtId="4" fontId="7" fillId="2" borderId="16" xfId="0" applyNumberFormat="1" applyFont="1" applyFill="1" applyBorder="1" applyAlignment="1">
      <alignment horizontal="center" vertical="center"/>
    </xf>
    <xf numFmtId="4" fontId="7" fillId="2" borderId="43" xfId="0" applyNumberFormat="1" applyFont="1" applyFill="1" applyBorder="1" applyAlignment="1">
      <alignment horizontal="center" vertical="center"/>
    </xf>
    <xf numFmtId="4" fontId="7" fillId="0" borderId="16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vertical="center"/>
    </xf>
    <xf numFmtId="0" fontId="9" fillId="2" borderId="4" xfId="0" applyFont="1" applyFill="1" applyBorder="1" applyAlignment="1">
      <alignment horizontal="left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22" xfId="0" applyNumberFormat="1" applyFont="1" applyFill="1" applyBorder="1" applyAlignment="1">
      <alignment horizontal="center" vertical="center"/>
    </xf>
    <xf numFmtId="4" fontId="7" fillId="2" borderId="40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vertical="center"/>
    </xf>
    <xf numFmtId="0" fontId="9" fillId="2" borderId="30" xfId="0" applyFont="1" applyFill="1" applyBorder="1" applyAlignment="1">
      <alignment horizontal="left" vertical="center"/>
    </xf>
    <xf numFmtId="4" fontId="7" fillId="2" borderId="30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5" borderId="25" xfId="0" applyNumberFormat="1" applyFont="1" applyFill="1" applyBorder="1" applyAlignment="1">
      <alignment horizontal="center" vertical="center"/>
    </xf>
    <xf numFmtId="4" fontId="7" fillId="0" borderId="25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vertical="center"/>
    </xf>
    <xf numFmtId="4" fontId="7" fillId="2" borderId="13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0" borderId="1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4" fontId="9" fillId="2" borderId="7" xfId="0" applyNumberFormat="1" applyFont="1" applyFill="1" applyBorder="1" applyAlignment="1">
      <alignment horizontal="center" vertical="center"/>
    </xf>
    <xf numFmtId="4" fontId="9" fillId="2" borderId="33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horizontal="center" vertical="center"/>
    </xf>
    <xf numFmtId="4" fontId="9" fillId="2" borderId="9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9" fillId="2" borderId="4" xfId="0" applyNumberFormat="1" applyFont="1" applyFill="1" applyBorder="1" applyAlignment="1">
      <alignment horizontal="center" vertical="center"/>
    </xf>
    <xf numFmtId="4" fontId="9" fillId="2" borderId="40" xfId="0" applyNumberFormat="1" applyFont="1" applyFill="1" applyBorder="1" applyAlignment="1">
      <alignment horizontal="center" vertical="center"/>
    </xf>
    <xf numFmtId="4" fontId="9" fillId="2" borderId="22" xfId="0" applyNumberFormat="1" applyFont="1" applyFill="1" applyBorder="1" applyAlignment="1">
      <alignment horizontal="center" vertical="center"/>
    </xf>
    <xf numFmtId="4" fontId="9" fillId="0" borderId="22" xfId="0" applyNumberFormat="1" applyFont="1" applyFill="1" applyBorder="1" applyAlignment="1">
      <alignment horizontal="center" vertical="center"/>
    </xf>
    <xf numFmtId="4" fontId="9" fillId="2" borderId="30" xfId="0" applyNumberFormat="1" applyFont="1" applyFill="1" applyBorder="1" applyAlignment="1">
      <alignment horizontal="center" vertical="center"/>
    </xf>
    <xf numFmtId="4" fontId="9" fillId="2" borderId="36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horizontal="center" vertical="center"/>
    </xf>
    <xf numFmtId="4" fontId="9" fillId="2" borderId="17" xfId="0" applyNumberFormat="1" applyFont="1" applyFill="1" applyBorder="1" applyAlignment="1">
      <alignment horizontal="center" vertical="center"/>
    </xf>
    <xf numFmtId="4" fontId="9" fillId="5" borderId="13" xfId="0" applyNumberFormat="1" applyFont="1" applyFill="1" applyBorder="1" applyAlignment="1">
      <alignment horizontal="center" vertical="center"/>
    </xf>
    <xf numFmtId="4" fontId="9" fillId="0" borderId="1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left" wrapText="1"/>
    </xf>
    <xf numFmtId="0" fontId="7" fillId="5" borderId="6" xfId="0" applyNumberFormat="1" applyFont="1" applyFill="1" applyBorder="1" applyAlignment="1">
      <alignment horizontal="left" vertical="center" wrapText="1"/>
    </xf>
    <xf numFmtId="4" fontId="9" fillId="5" borderId="29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4" fontId="9" fillId="2" borderId="0" xfId="0" applyNumberFormat="1" applyFont="1" applyFill="1" applyBorder="1" applyAlignment="1">
      <alignment horizontal="center" vertical="center"/>
    </xf>
    <xf numFmtId="4" fontId="9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 wrapText="1"/>
    </xf>
    <xf numFmtId="4" fontId="9" fillId="5" borderId="27" xfId="0" applyNumberFormat="1" applyFont="1" applyFill="1" applyBorder="1" applyAlignment="1">
      <alignment horizontal="center" vertical="center"/>
    </xf>
    <xf numFmtId="0" fontId="9" fillId="2" borderId="27" xfId="0" applyFont="1" applyFill="1" applyBorder="1"/>
    <xf numFmtId="4" fontId="10" fillId="5" borderId="29" xfId="0" applyNumberFormat="1" applyFont="1" applyFill="1" applyBorder="1" applyAlignment="1">
      <alignment horizontal="center" vertical="center"/>
    </xf>
    <xf numFmtId="4" fontId="11" fillId="2" borderId="27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top" wrapText="1"/>
    </xf>
    <xf numFmtId="4" fontId="9" fillId="2" borderId="27" xfId="0" applyNumberFormat="1" applyFont="1" applyFill="1" applyBorder="1" applyAlignment="1">
      <alignment horizontal="center" vertical="center" wrapText="1"/>
    </xf>
    <xf numFmtId="4" fontId="7" fillId="5" borderId="20" xfId="0" applyNumberFormat="1" applyFont="1" applyFill="1" applyBorder="1" applyAlignment="1">
      <alignment horizontal="center" vertical="center"/>
    </xf>
    <xf numFmtId="4" fontId="9" fillId="2" borderId="26" xfId="0" applyNumberFormat="1" applyFont="1" applyFill="1" applyBorder="1" applyAlignment="1">
      <alignment horizontal="center" vertical="center"/>
    </xf>
    <xf numFmtId="4" fontId="9" fillId="2" borderId="23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4" fontId="9" fillId="5" borderId="38" xfId="0" applyNumberFormat="1" applyFont="1" applyFill="1" applyBorder="1" applyAlignment="1">
      <alignment horizontal="center" vertical="center"/>
    </xf>
    <xf numFmtId="4" fontId="9" fillId="2" borderId="28" xfId="0" applyNumberFormat="1" applyFont="1" applyFill="1" applyBorder="1" applyAlignment="1">
      <alignment horizontal="center" vertical="center"/>
    </xf>
    <xf numFmtId="4" fontId="9" fillId="2" borderId="38" xfId="0" applyNumberFormat="1" applyFont="1" applyFill="1" applyBorder="1" applyAlignment="1">
      <alignment horizontal="center" vertical="center"/>
    </xf>
    <xf numFmtId="4" fontId="9" fillId="5" borderId="20" xfId="0" applyNumberFormat="1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 vertical="center"/>
    </xf>
    <xf numFmtId="4" fontId="9" fillId="5" borderId="28" xfId="0" applyNumberFormat="1" applyFont="1" applyFill="1" applyBorder="1" applyAlignment="1">
      <alignment horizontal="center" vertical="center"/>
    </xf>
    <xf numFmtId="4" fontId="9" fillId="5" borderId="39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vertical="center"/>
    </xf>
    <xf numFmtId="4" fontId="7" fillId="5" borderId="38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/>
    </xf>
    <xf numFmtId="4" fontId="9" fillId="2" borderId="29" xfId="0" applyNumberFormat="1" applyFont="1" applyFill="1" applyBorder="1" applyAlignment="1">
      <alignment horizontal="center" vertical="center"/>
    </xf>
    <xf numFmtId="4" fontId="7" fillId="5" borderId="19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5" borderId="7" xfId="0" applyNumberFormat="1" applyFont="1" applyFill="1" applyBorder="1" applyAlignment="1">
      <alignment horizontal="center" vertical="center"/>
    </xf>
    <xf numFmtId="4" fontId="9" fillId="2" borderId="12" xfId="0" applyNumberFormat="1" applyFont="1" applyFill="1" applyBorder="1" applyAlignment="1">
      <alignment vertical="center"/>
    </xf>
    <xf numFmtId="4" fontId="7" fillId="5" borderId="4" xfId="0" applyNumberFormat="1" applyFont="1" applyFill="1" applyBorder="1" applyAlignment="1">
      <alignment horizontal="center" vertical="center"/>
    </xf>
    <xf numFmtId="4" fontId="7" fillId="5" borderId="30" xfId="0" applyNumberFormat="1" applyFont="1" applyFill="1" applyBorder="1" applyAlignment="1">
      <alignment horizontal="center" vertical="center"/>
    </xf>
    <xf numFmtId="4" fontId="9" fillId="2" borderId="13" xfId="0" applyNumberFormat="1" applyFont="1" applyFill="1" applyBorder="1" applyAlignment="1">
      <alignment vertical="center"/>
    </xf>
    <xf numFmtId="4" fontId="7" fillId="5" borderId="18" xfId="0" applyNumberFormat="1" applyFont="1" applyFill="1" applyBorder="1" applyAlignment="1">
      <alignment horizontal="center" vertical="center"/>
    </xf>
    <xf numFmtId="4" fontId="7" fillId="5" borderId="35" xfId="0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left" wrapText="1"/>
    </xf>
    <xf numFmtId="4" fontId="9" fillId="5" borderId="29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left" wrapText="1"/>
    </xf>
    <xf numFmtId="0" fontId="9" fillId="2" borderId="17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 vertical="top" wrapText="1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41" xfId="0" applyNumberFormat="1" applyFont="1" applyFill="1" applyBorder="1" applyAlignment="1">
      <alignment horizontal="center" vertical="center"/>
    </xf>
    <xf numFmtId="4" fontId="7" fillId="2" borderId="29" xfId="0" applyNumberFormat="1" applyFont="1" applyFill="1" applyBorder="1" applyAlignment="1">
      <alignment horizontal="center" vertical="center" wrapText="1"/>
    </xf>
    <xf numFmtId="4" fontId="9" fillId="5" borderId="16" xfId="0" applyNumberFormat="1" applyFont="1" applyFill="1" applyBorder="1" applyAlignment="1">
      <alignment horizontal="center" vertical="center"/>
    </xf>
    <xf numFmtId="4" fontId="9" fillId="2" borderId="43" xfId="0" applyNumberFormat="1" applyFont="1" applyFill="1" applyBorder="1" applyAlignment="1">
      <alignment horizontal="center" vertical="center"/>
    </xf>
    <xf numFmtId="4" fontId="9" fillId="5" borderId="7" xfId="0" applyNumberFormat="1" applyFont="1" applyFill="1" applyBorder="1" applyAlignment="1">
      <alignment horizontal="center" vertical="center"/>
    </xf>
    <xf numFmtId="4" fontId="9" fillId="5" borderId="25" xfId="0" applyNumberFormat="1" applyFont="1" applyFill="1" applyBorder="1" applyAlignment="1">
      <alignment horizontal="center" vertical="center"/>
    </xf>
    <xf numFmtId="4" fontId="9" fillId="2" borderId="34" xfId="0" applyNumberFormat="1" applyFont="1" applyFill="1" applyBorder="1" applyAlignment="1">
      <alignment horizontal="center" vertical="center"/>
    </xf>
    <xf numFmtId="4" fontId="9" fillId="2" borderId="25" xfId="0" applyNumberFormat="1" applyFont="1" applyFill="1" applyBorder="1" applyAlignment="1">
      <alignment horizontal="center" vertical="center"/>
    </xf>
    <xf numFmtId="4" fontId="9" fillId="5" borderId="30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wrapText="1"/>
    </xf>
    <xf numFmtId="4" fontId="9" fillId="2" borderId="0" xfId="0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4" fontId="9" fillId="2" borderId="27" xfId="0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wrapText="1"/>
    </xf>
    <xf numFmtId="4" fontId="9" fillId="2" borderId="17" xfId="0" applyNumberFormat="1" applyFont="1" applyFill="1" applyBorder="1" applyAlignment="1">
      <alignment horizontal="center"/>
    </xf>
    <xf numFmtId="4" fontId="9" fillId="2" borderId="36" xfId="0" applyNumberFormat="1" applyFont="1" applyFill="1" applyBorder="1" applyAlignment="1">
      <alignment horizontal="center"/>
    </xf>
    <xf numFmtId="4" fontId="9" fillId="2" borderId="13" xfId="0" applyNumberFormat="1" applyFont="1" applyFill="1" applyBorder="1" applyAlignment="1">
      <alignment horizontal="center"/>
    </xf>
    <xf numFmtId="4" fontId="7" fillId="5" borderId="29" xfId="0" applyNumberFormat="1" applyFont="1" applyFill="1" applyBorder="1" applyAlignment="1">
      <alignment horizontal="center"/>
    </xf>
    <xf numFmtId="4" fontId="7" fillId="2" borderId="6" xfId="0" applyNumberFormat="1" applyFont="1" applyFill="1" applyBorder="1" applyAlignment="1">
      <alignment horizontal="center"/>
    </xf>
    <xf numFmtId="4" fontId="7" fillId="2" borderId="41" xfId="0" applyNumberFormat="1" applyFont="1" applyFill="1" applyBorder="1" applyAlignment="1">
      <alignment horizontal="center"/>
    </xf>
    <xf numFmtId="4" fontId="7" fillId="2" borderId="29" xfId="0" applyNumberFormat="1" applyFont="1" applyFill="1" applyBorder="1" applyAlignment="1">
      <alignment horizontal="center"/>
    </xf>
    <xf numFmtId="0" fontId="9" fillId="2" borderId="38" xfId="0" applyFont="1" applyFill="1" applyBorder="1" applyAlignment="1">
      <alignment horizontal="left" wrapText="1"/>
    </xf>
    <xf numFmtId="4" fontId="9" fillId="5" borderId="28" xfId="0" applyNumberFormat="1" applyFont="1" applyFill="1" applyBorder="1" applyAlignment="1">
      <alignment horizontal="center"/>
    </xf>
    <xf numFmtId="4" fontId="9" fillId="2" borderId="38" xfId="0" applyNumberFormat="1" applyFont="1" applyFill="1" applyBorder="1" applyAlignment="1">
      <alignment horizontal="center"/>
    </xf>
    <xf numFmtId="4" fontId="9" fillId="2" borderId="42" xfId="0" applyNumberFormat="1" applyFont="1" applyFill="1" applyBorder="1" applyAlignment="1">
      <alignment horizontal="center"/>
    </xf>
    <xf numFmtId="4" fontId="9" fillId="2" borderId="28" xfId="0" applyNumberFormat="1" applyFont="1" applyFill="1" applyBorder="1" applyAlignment="1">
      <alignment horizontal="center"/>
    </xf>
    <xf numFmtId="4" fontId="9" fillId="5" borderId="27" xfId="0" applyNumberFormat="1" applyFont="1" applyFill="1" applyBorder="1" applyAlignment="1">
      <alignment horizontal="center"/>
    </xf>
    <xf numFmtId="0" fontId="7" fillId="2" borderId="6" xfId="0" applyFont="1" applyFill="1" applyBorder="1" applyAlignment="1">
      <alignment horizontal="left" wrapText="1"/>
    </xf>
    <xf numFmtId="4" fontId="7" fillId="2" borderId="20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/>
    </xf>
    <xf numFmtId="0" fontId="7" fillId="2" borderId="38" xfId="0" applyFont="1" applyFill="1" applyBorder="1" applyAlignment="1">
      <alignment horizontal="left" wrapText="1"/>
    </xf>
    <xf numFmtId="4" fontId="7" fillId="5" borderId="28" xfId="0" applyNumberFormat="1" applyFont="1" applyFill="1" applyBorder="1" applyAlignment="1">
      <alignment horizontal="center"/>
    </xf>
    <xf numFmtId="4" fontId="7" fillId="2" borderId="38" xfId="0" applyNumberFormat="1" applyFont="1" applyFill="1" applyBorder="1" applyAlignment="1">
      <alignment horizontal="center"/>
    </xf>
    <xf numFmtId="4" fontId="7" fillId="2" borderId="42" xfId="0" applyNumberFormat="1" applyFont="1" applyFill="1" applyBorder="1" applyAlignment="1">
      <alignment horizontal="center"/>
    </xf>
    <xf numFmtId="4" fontId="7" fillId="2" borderId="28" xfId="0" applyNumberFormat="1" applyFont="1" applyFill="1" applyBorder="1" applyAlignment="1">
      <alignment horizontal="center"/>
    </xf>
    <xf numFmtId="4" fontId="7" fillId="2" borderId="39" xfId="0" applyNumberFormat="1" applyFont="1" applyFill="1" applyBorder="1" applyAlignment="1">
      <alignment horizontal="center"/>
    </xf>
    <xf numFmtId="0" fontId="7" fillId="2" borderId="20" xfId="0" applyFont="1" applyFill="1" applyBorder="1" applyAlignment="1">
      <alignment horizontal="left" vertical="top" wrapText="1"/>
    </xf>
    <xf numFmtId="0" fontId="7" fillId="2" borderId="32" xfId="0" applyFont="1" applyFill="1" applyBorder="1" applyAlignment="1">
      <alignment horizontal="left" wrapText="1"/>
    </xf>
    <xf numFmtId="4" fontId="9" fillId="2" borderId="32" xfId="0" applyNumberFormat="1" applyFont="1" applyFill="1" applyBorder="1" applyAlignment="1">
      <alignment horizontal="center"/>
    </xf>
    <xf numFmtId="4" fontId="7" fillId="2" borderId="27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 vertical="top" wrapText="1"/>
    </xf>
    <xf numFmtId="4" fontId="9" fillId="2" borderId="39" xfId="0" applyNumberFormat="1" applyFont="1" applyFill="1" applyBorder="1" applyAlignment="1">
      <alignment horizontal="center"/>
    </xf>
    <xf numFmtId="0" fontId="7" fillId="2" borderId="37" xfId="0" applyFont="1" applyFill="1" applyBorder="1" applyAlignment="1">
      <alignment horizontal="left" vertical="top" wrapText="1"/>
    </xf>
    <xf numFmtId="4" fontId="7" fillId="5" borderId="12" xfId="0" applyNumberFormat="1" applyFont="1" applyFill="1" applyBorder="1" applyAlignment="1">
      <alignment horizontal="center"/>
    </xf>
    <xf numFmtId="4" fontId="7" fillId="2" borderId="9" xfId="0" applyNumberFormat="1" applyFont="1" applyFill="1" applyBorder="1" applyAlignment="1">
      <alignment horizontal="center"/>
    </xf>
    <xf numFmtId="4" fontId="7" fillId="2" borderId="33" xfId="0" applyNumberFormat="1" applyFont="1" applyFill="1" applyBorder="1" applyAlignment="1">
      <alignment horizontal="center"/>
    </xf>
    <xf numFmtId="4" fontId="7" fillId="2" borderId="12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/>
    </xf>
    <xf numFmtId="4" fontId="7" fillId="5" borderId="1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left" wrapText="1"/>
    </xf>
    <xf numFmtId="0" fontId="7" fillId="2" borderId="41" xfId="0" applyFont="1" applyFill="1" applyBorder="1" applyAlignment="1">
      <alignment horizontal="left" wrapText="1"/>
    </xf>
    <xf numFmtId="4" fontId="7" fillId="2" borderId="46" xfId="0" applyNumberFormat="1" applyFont="1" applyFill="1" applyBorder="1" applyAlignment="1">
      <alignment horizontal="center" wrapText="1"/>
    </xf>
    <xf numFmtId="0" fontId="9" fillId="2" borderId="42" xfId="0" applyFont="1" applyFill="1" applyBorder="1" applyAlignment="1">
      <alignment horizontal="left" wrapText="1"/>
    </xf>
    <xf numFmtId="0" fontId="7" fillId="2" borderId="38" xfId="0" applyFont="1" applyFill="1" applyBorder="1" applyAlignment="1">
      <alignment horizontal="left" vertical="top" wrapText="1"/>
    </xf>
    <xf numFmtId="0" fontId="9" fillId="5" borderId="6" xfId="0" applyFont="1" applyFill="1" applyBorder="1" applyAlignment="1">
      <alignment horizontal="left"/>
    </xf>
    <xf numFmtId="4" fontId="9" fillId="2" borderId="20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horizontal="center"/>
    </xf>
    <xf numFmtId="4" fontId="9" fillId="2" borderId="5" xfId="0" applyNumberFormat="1" applyFont="1" applyFill="1" applyBorder="1" applyAlignment="1">
      <alignment horizontal="center"/>
    </xf>
    <xf numFmtId="4" fontId="9" fillId="2" borderId="11" xfId="0" applyNumberFormat="1" applyFont="1" applyFill="1" applyBorder="1" applyAlignment="1">
      <alignment horizontal="center"/>
    </xf>
    <xf numFmtId="4" fontId="9" fillId="2" borderId="8" xfId="0" applyNumberFormat="1" applyFont="1" applyFill="1" applyBorder="1" applyAlignment="1">
      <alignment vertical="center"/>
    </xf>
    <xf numFmtId="4" fontId="9" fillId="2" borderId="5" xfId="0" applyNumberFormat="1" applyFont="1" applyFill="1" applyBorder="1" applyAlignment="1">
      <alignment vertical="center"/>
    </xf>
    <xf numFmtId="4" fontId="9" fillId="2" borderId="11" xfId="0" applyNumberFormat="1" applyFont="1" applyFill="1" applyBorder="1" applyAlignment="1">
      <alignment vertical="center"/>
    </xf>
    <xf numFmtId="0" fontId="9" fillId="2" borderId="37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4" fontId="9" fillId="2" borderId="18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vertical="center"/>
    </xf>
    <xf numFmtId="4" fontId="9" fillId="2" borderId="35" xfId="0" applyNumberFormat="1" applyFont="1" applyFill="1" applyBorder="1" applyAlignment="1">
      <alignment horizontal="center" vertical="center"/>
    </xf>
    <xf numFmtId="4" fontId="9" fillId="2" borderId="35" xfId="0" applyNumberFormat="1" applyFont="1" applyFill="1" applyBorder="1" applyAlignment="1">
      <alignment vertical="center"/>
    </xf>
    <xf numFmtId="4" fontId="9" fillId="2" borderId="19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vertical="center"/>
    </xf>
    <xf numFmtId="0" fontId="9" fillId="2" borderId="3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wrapText="1"/>
    </xf>
    <xf numFmtId="4" fontId="9" fillId="2" borderId="18" xfId="0" applyNumberFormat="1" applyFont="1" applyFill="1" applyBorder="1" applyAlignment="1">
      <alignment vertical="center"/>
    </xf>
    <xf numFmtId="0" fontId="9" fillId="2" borderId="35" xfId="0" applyFont="1" applyFill="1" applyBorder="1" applyAlignment="1">
      <alignment horizontal="left" wrapText="1"/>
    </xf>
    <xf numFmtId="0" fontId="9" fillId="2" borderId="19" xfId="0" applyFont="1" applyFill="1" applyBorder="1" applyAlignment="1">
      <alignment horizontal="left" wrapText="1"/>
    </xf>
    <xf numFmtId="4" fontId="9" fillId="2" borderId="19" xfId="0" applyNumberFormat="1" applyFont="1" applyFill="1" applyBorder="1" applyAlignment="1">
      <alignment vertical="center"/>
    </xf>
    <xf numFmtId="0" fontId="7" fillId="5" borderId="20" xfId="0" applyFont="1" applyFill="1" applyBorder="1" applyAlignment="1">
      <alignment horizontal="left" vertical="top" wrapText="1"/>
    </xf>
    <xf numFmtId="4" fontId="7" fillId="5" borderId="29" xfId="0" applyNumberFormat="1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wrapText="1"/>
    </xf>
    <xf numFmtId="4" fontId="7" fillId="5" borderId="37" xfId="0" applyNumberFormat="1" applyFont="1" applyFill="1" applyBorder="1" applyAlignment="1">
      <alignment horizontal="center" vertical="center"/>
    </xf>
    <xf numFmtId="4" fontId="9" fillId="2" borderId="37" xfId="0" applyNumberFormat="1" applyFont="1" applyFill="1" applyBorder="1" applyAlignment="1">
      <alignment horizontal="center" vertical="center"/>
    </xf>
    <xf numFmtId="4" fontId="7" fillId="2" borderId="37" xfId="0" applyNumberFormat="1" applyFont="1" applyFill="1" applyBorder="1" applyAlignment="1">
      <alignment horizontal="center" vertical="center" wrapText="1"/>
    </xf>
    <xf numFmtId="4" fontId="7" fillId="5" borderId="31" xfId="0" applyNumberFormat="1" applyFont="1" applyFill="1" applyBorder="1" applyAlignment="1">
      <alignment horizontal="center" vertical="center"/>
    </xf>
    <xf numFmtId="4" fontId="9" fillId="2" borderId="31" xfId="0" applyNumberFormat="1" applyFont="1" applyFill="1" applyBorder="1" applyAlignment="1">
      <alignment horizontal="center" vertical="center"/>
    </xf>
    <xf numFmtId="4" fontId="7" fillId="2" borderId="31" xfId="0" applyNumberFormat="1" applyFont="1" applyFill="1" applyBorder="1" applyAlignment="1">
      <alignment horizontal="center"/>
    </xf>
    <xf numFmtId="0" fontId="9" fillId="2" borderId="39" xfId="0" applyFont="1" applyFill="1" applyBorder="1" applyAlignment="1">
      <alignment horizontal="left"/>
    </xf>
    <xf numFmtId="4" fontId="7" fillId="5" borderId="39" xfId="0" applyNumberFormat="1" applyFont="1" applyFill="1" applyBorder="1" applyAlignment="1">
      <alignment horizontal="center" vertical="center"/>
    </xf>
    <xf numFmtId="4" fontId="9" fillId="2" borderId="39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wrapText="1"/>
    </xf>
    <xf numFmtId="0" fontId="9" fillId="2" borderId="32" xfId="0" applyFont="1" applyFill="1" applyBorder="1" applyAlignment="1">
      <alignment horizontal="left"/>
    </xf>
    <xf numFmtId="4" fontId="7" fillId="5" borderId="32" xfId="0" applyNumberFormat="1" applyFont="1" applyFill="1" applyBorder="1" applyAlignment="1">
      <alignment horizontal="center" vertical="center"/>
    </xf>
    <xf numFmtId="4" fontId="9" fillId="2" borderId="32" xfId="0" applyNumberFormat="1" applyFont="1" applyFill="1" applyBorder="1" applyAlignment="1">
      <alignment horizontal="center" vertical="center"/>
    </xf>
    <xf numFmtId="4" fontId="9" fillId="2" borderId="19" xfId="0" applyNumberFormat="1" applyFont="1" applyFill="1" applyBorder="1" applyAlignment="1">
      <alignment horizontal="center"/>
    </xf>
    <xf numFmtId="0" fontId="9" fillId="2" borderId="32" xfId="0" applyFont="1" applyFill="1" applyBorder="1" applyAlignment="1">
      <alignment horizontal="left" vertical="top"/>
    </xf>
    <xf numFmtId="4" fontId="7" fillId="2" borderId="27" xfId="0" applyNumberFormat="1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left" vertical="center" wrapText="1"/>
    </xf>
    <xf numFmtId="4" fontId="9" fillId="2" borderId="35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left" vertical="top" wrapText="1"/>
    </xf>
    <xf numFmtId="4" fontId="9" fillId="2" borderId="37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left" vertical="top" wrapText="1"/>
    </xf>
    <xf numFmtId="4" fontId="7" fillId="5" borderId="0" xfId="0" applyNumberFormat="1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left" vertical="top" wrapText="1"/>
    </xf>
    <xf numFmtId="4" fontId="7" fillId="5" borderId="9" xfId="0" applyNumberFormat="1" applyFont="1" applyFill="1" applyBorder="1" applyAlignment="1">
      <alignment horizontal="center" vertical="center"/>
    </xf>
    <xf numFmtId="4" fontId="7" fillId="5" borderId="33" xfId="0" applyNumberFormat="1" applyFont="1" applyFill="1" applyBorder="1" applyAlignment="1">
      <alignment horizontal="center" vertical="center"/>
    </xf>
    <xf numFmtId="4" fontId="7" fillId="5" borderId="12" xfId="0" applyNumberFormat="1" applyFont="1" applyFill="1" applyBorder="1" applyAlignment="1">
      <alignment horizontal="center" wrapText="1"/>
    </xf>
    <xf numFmtId="0" fontId="9" fillId="2" borderId="30" xfId="0" applyFont="1" applyFill="1" applyBorder="1" applyAlignment="1">
      <alignment horizontal="left" vertical="top" wrapText="1"/>
    </xf>
    <xf numFmtId="4" fontId="9" fillId="2" borderId="25" xfId="0" applyNumberFormat="1" applyFont="1" applyFill="1" applyBorder="1" applyAlignment="1">
      <alignment horizontal="center"/>
    </xf>
    <xf numFmtId="0" fontId="7" fillId="5" borderId="29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4" fontId="7" fillId="5" borderId="43" xfId="0" applyNumberFormat="1" applyFont="1" applyFill="1" applyBorder="1" applyAlignment="1">
      <alignment horizontal="center" vertical="center"/>
    </xf>
    <xf numFmtId="4" fontId="9" fillId="2" borderId="16" xfId="0" applyNumberFormat="1" applyFont="1" applyFill="1" applyBorder="1" applyAlignment="1">
      <alignment horizontal="center"/>
    </xf>
    <xf numFmtId="0" fontId="9" fillId="2" borderId="13" xfId="0" applyFont="1" applyFill="1" applyBorder="1" applyAlignment="1">
      <alignment horizontal="left" vertical="top" wrapText="1"/>
    </xf>
    <xf numFmtId="4" fontId="7" fillId="5" borderId="26" xfId="0" applyNumberFormat="1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left" vertical="top" wrapText="1"/>
    </xf>
    <xf numFmtId="4" fontId="7" fillId="5" borderId="23" xfId="0" applyNumberFormat="1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left" vertical="top" wrapText="1"/>
    </xf>
    <xf numFmtId="4" fontId="7" fillId="2" borderId="38" xfId="0" applyNumberFormat="1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4" fontId="7" fillId="5" borderId="21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vertical="center"/>
    </xf>
    <xf numFmtId="4" fontId="9" fillId="2" borderId="2" xfId="0" applyNumberFormat="1" applyFont="1" applyFill="1" applyBorder="1" applyAlignment="1">
      <alignment vertical="center"/>
    </xf>
    <xf numFmtId="0" fontId="9" fillId="5" borderId="6" xfId="0" applyFont="1" applyFill="1" applyBorder="1" applyAlignment="1">
      <alignment horizontal="left" vertical="center" wrapText="1"/>
    </xf>
    <xf numFmtId="4" fontId="9" fillId="5" borderId="20" xfId="0" applyNumberFormat="1" applyFont="1" applyFill="1" applyBorder="1" applyAlignment="1">
      <alignment vertical="center"/>
    </xf>
    <xf numFmtId="4" fontId="7" fillId="2" borderId="8" xfId="0" applyNumberFormat="1" applyFont="1" applyFill="1" applyBorder="1" applyAlignment="1">
      <alignment vertical="center"/>
    </xf>
    <xf numFmtId="4" fontId="7" fillId="2" borderId="5" xfId="0" applyNumberFormat="1" applyFont="1" applyFill="1" applyBorder="1" applyAlignment="1">
      <alignment vertical="center"/>
    </xf>
    <xf numFmtId="4" fontId="7" fillId="2" borderId="11" xfId="0" applyNumberFormat="1" applyFont="1" applyFill="1" applyBorder="1" applyAlignment="1">
      <alignment vertical="center"/>
    </xf>
    <xf numFmtId="0" fontId="7" fillId="5" borderId="6" xfId="0" applyFont="1" applyFill="1" applyBorder="1" applyAlignment="1">
      <alignment horizontal="left" wrapText="1"/>
    </xf>
    <xf numFmtId="4" fontId="9" fillId="2" borderId="4" xfId="0" applyNumberFormat="1" applyFont="1" applyFill="1" applyBorder="1" applyAlignment="1">
      <alignment horizontal="center"/>
    </xf>
    <xf numFmtId="4" fontId="7" fillId="5" borderId="20" xfId="0" applyNumberFormat="1" applyFont="1" applyFill="1" applyBorder="1" applyAlignment="1">
      <alignment horizontal="center" vertical="center" wrapText="1"/>
    </xf>
    <xf numFmtId="4" fontId="9" fillId="2" borderId="32" xfId="0" applyNumberFormat="1" applyFont="1" applyFill="1" applyBorder="1" applyAlignment="1">
      <alignment vertical="center"/>
    </xf>
    <xf numFmtId="4" fontId="9" fillId="2" borderId="39" xfId="0" applyNumberFormat="1" applyFont="1" applyFill="1" applyBorder="1" applyAlignment="1">
      <alignment vertical="center"/>
    </xf>
    <xf numFmtId="0" fontId="7" fillId="5" borderId="7" xfId="0" applyFont="1" applyFill="1" applyBorder="1" applyAlignment="1">
      <alignment horizontal="left" wrapText="1"/>
    </xf>
    <xf numFmtId="0" fontId="9" fillId="2" borderId="38" xfId="0" applyFont="1" applyFill="1" applyBorder="1" applyAlignment="1">
      <alignment horizontal="left" vertical="top" wrapText="1"/>
    </xf>
    <xf numFmtId="4" fontId="7" fillId="2" borderId="2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 wrapText="1"/>
    </xf>
    <xf numFmtId="4" fontId="7" fillId="5" borderId="27" xfId="0" applyNumberFormat="1" applyFont="1" applyFill="1" applyBorder="1" applyAlignment="1">
      <alignment horizontal="center" vertical="center"/>
    </xf>
    <xf numFmtId="4" fontId="9" fillId="2" borderId="24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/>
    </xf>
    <xf numFmtId="4" fontId="7" fillId="5" borderId="6" xfId="0" applyNumberFormat="1" applyFont="1" applyFill="1" applyBorder="1" applyAlignment="1">
      <alignment horizontal="center"/>
    </xf>
    <xf numFmtId="4" fontId="7" fillId="5" borderId="41" xfId="0" applyNumberFormat="1" applyFont="1" applyFill="1" applyBorder="1" applyAlignment="1">
      <alignment horizontal="center"/>
    </xf>
    <xf numFmtId="4" fontId="7" fillId="5" borderId="27" xfId="0" applyNumberFormat="1" applyFont="1" applyFill="1" applyBorder="1" applyAlignment="1">
      <alignment horizontal="center"/>
    </xf>
    <xf numFmtId="4" fontId="7" fillId="2" borderId="32" xfId="0" applyNumberFormat="1" applyFont="1" applyFill="1" applyBorder="1" applyAlignment="1">
      <alignment horizont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4" fontId="7" fillId="2" borderId="37" xfId="0" applyNumberFormat="1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left" vertical="top" wrapText="1"/>
    </xf>
    <xf numFmtId="4" fontId="7" fillId="2" borderId="31" xfId="0" applyNumberFormat="1" applyFont="1" applyFill="1" applyBorder="1" applyAlignment="1">
      <alignment horizontal="center" vertical="center"/>
    </xf>
    <xf numFmtId="4" fontId="9" fillId="5" borderId="43" xfId="0" applyNumberFormat="1" applyFont="1" applyFill="1" applyBorder="1" applyAlignment="1">
      <alignment horizontal="center" vertical="center"/>
    </xf>
    <xf numFmtId="4" fontId="9" fillId="5" borderId="36" xfId="0" applyNumberFormat="1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left" wrapText="1"/>
    </xf>
    <xf numFmtId="0" fontId="7" fillId="2" borderId="28" xfId="0" applyFont="1" applyFill="1" applyBorder="1" applyAlignment="1">
      <alignment horizontal="left" wrapText="1"/>
    </xf>
    <xf numFmtId="4" fontId="7" fillId="2" borderId="28" xfId="0" applyNumberFormat="1" applyFont="1" applyFill="1" applyBorder="1" applyAlignment="1">
      <alignment horizontal="center" vertical="center"/>
    </xf>
    <xf numFmtId="4" fontId="7" fillId="5" borderId="42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/>
    </xf>
    <xf numFmtId="0" fontId="9" fillId="2" borderId="32" xfId="0" applyFont="1" applyFill="1" applyBorder="1"/>
    <xf numFmtId="0" fontId="7" fillId="5" borderId="41" xfId="0" applyFont="1" applyFill="1" applyBorder="1" applyAlignment="1">
      <alignment horizontal="left" wrapText="1"/>
    </xf>
    <xf numFmtId="0" fontId="7" fillId="5" borderId="2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left"/>
    </xf>
    <xf numFmtId="4" fontId="9" fillId="2" borderId="42" xfId="0" applyNumberFormat="1" applyFont="1" applyFill="1" applyBorder="1" applyAlignment="1">
      <alignment horizontal="center" vertical="center"/>
    </xf>
    <xf numFmtId="0" fontId="9" fillId="2" borderId="39" xfId="0" applyFont="1" applyFill="1" applyBorder="1"/>
    <xf numFmtId="0" fontId="7" fillId="5" borderId="29" xfId="0" applyFont="1" applyFill="1" applyBorder="1" applyAlignment="1">
      <alignment horizontal="center"/>
    </xf>
    <xf numFmtId="0" fontId="9" fillId="2" borderId="28" xfId="0" applyFont="1" applyFill="1" applyBorder="1" applyAlignment="1">
      <alignment horizontal="left" wrapText="1"/>
    </xf>
    <xf numFmtId="0" fontId="9" fillId="2" borderId="28" xfId="0" applyFont="1" applyFill="1" applyBorder="1" applyAlignment="1">
      <alignment horizontal="center"/>
    </xf>
    <xf numFmtId="0" fontId="7" fillId="5" borderId="29" xfId="0" applyFont="1" applyFill="1" applyBorder="1" applyAlignment="1">
      <alignment horizontal="center" vertical="center"/>
    </xf>
    <xf numFmtId="4" fontId="7" fillId="5" borderId="38" xfId="0" applyNumberFormat="1" applyFont="1" applyFill="1" applyBorder="1" applyAlignment="1">
      <alignment horizontal="center"/>
    </xf>
    <xf numFmtId="0" fontId="9" fillId="2" borderId="29" xfId="0" applyFont="1" applyFill="1" applyBorder="1"/>
    <xf numFmtId="0" fontId="7" fillId="5" borderId="0" xfId="0" applyFont="1" applyFill="1" applyBorder="1" applyAlignment="1">
      <alignment horizontal="left"/>
    </xf>
    <xf numFmtId="4" fontId="7" fillId="5" borderId="0" xfId="0" applyNumberFormat="1" applyFont="1" applyFill="1" applyBorder="1" applyAlignment="1">
      <alignment horizontal="center"/>
    </xf>
    <xf numFmtId="4" fontId="7" fillId="5" borderId="42" xfId="0" applyNumberFormat="1" applyFont="1" applyFill="1" applyBorder="1" applyAlignment="1">
      <alignment horizontal="center"/>
    </xf>
    <xf numFmtId="4" fontId="7" fillId="5" borderId="39" xfId="0" applyNumberFormat="1" applyFont="1" applyFill="1" applyBorder="1" applyAlignment="1">
      <alignment horizontal="center"/>
    </xf>
    <xf numFmtId="0" fontId="9" fillId="2" borderId="28" xfId="0" applyFont="1" applyFill="1" applyBorder="1"/>
    <xf numFmtId="0" fontId="7" fillId="5" borderId="29" xfId="0" applyFont="1" applyFill="1" applyBorder="1" applyAlignment="1">
      <alignment horizontal="center" vertical="center" wrapText="1"/>
    </xf>
    <xf numFmtId="0" fontId="9" fillId="2" borderId="38" xfId="0" applyFont="1" applyFill="1" applyBorder="1" applyAlignment="1">
      <alignment horizontal="left"/>
    </xf>
    <xf numFmtId="2" fontId="9" fillId="2" borderId="28" xfId="0" applyNumberFormat="1" applyFont="1" applyFill="1" applyBorder="1" applyAlignment="1">
      <alignment horizontal="center"/>
    </xf>
    <xf numFmtId="2" fontId="9" fillId="2" borderId="38" xfId="0" applyNumberFormat="1" applyFont="1" applyFill="1" applyBorder="1" applyAlignment="1">
      <alignment horizontal="center"/>
    </xf>
    <xf numFmtId="0" fontId="7" fillId="5" borderId="38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/>
    </xf>
    <xf numFmtId="0" fontId="12" fillId="2" borderId="0" xfId="0" applyFont="1" applyFill="1" applyAlignment="1">
      <alignment vertical="top" wrapText="1"/>
    </xf>
    <xf numFmtId="0" fontId="7" fillId="0" borderId="38" xfId="0" applyFont="1" applyFill="1" applyBorder="1" applyAlignment="1">
      <alignment horizontal="left" wrapText="1"/>
    </xf>
    <xf numFmtId="4" fontId="7" fillId="0" borderId="29" xfId="0" applyNumberFormat="1" applyFont="1" applyFill="1" applyBorder="1" applyAlignment="1">
      <alignment horizontal="center"/>
    </xf>
    <xf numFmtId="4" fontId="7" fillId="0" borderId="38" xfId="0" applyNumberFormat="1" applyFont="1" applyFill="1" applyBorder="1" applyAlignment="1">
      <alignment horizontal="center"/>
    </xf>
    <xf numFmtId="4" fontId="7" fillId="0" borderId="41" xfId="0" applyNumberFormat="1" applyFont="1" applyFill="1" applyBorder="1" applyAlignment="1">
      <alignment horizontal="center"/>
    </xf>
    <xf numFmtId="4" fontId="7" fillId="0" borderId="20" xfId="0" applyNumberFormat="1" applyFont="1" applyFill="1" applyBorder="1" applyAlignment="1">
      <alignment horizontal="center"/>
    </xf>
    <xf numFmtId="0" fontId="9" fillId="0" borderId="29" xfId="0" applyFont="1" applyFill="1" applyBorder="1"/>
    <xf numFmtId="0" fontId="7" fillId="0" borderId="0" xfId="0" applyFont="1" applyFill="1" applyBorder="1" applyAlignment="1">
      <alignment horizontal="left"/>
    </xf>
    <xf numFmtId="4" fontId="7" fillId="0" borderId="28" xfId="0" applyNumberFormat="1" applyFont="1" applyFill="1" applyBorder="1" applyAlignment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7" fillId="0" borderId="42" xfId="0" applyNumberFormat="1" applyFont="1" applyFill="1" applyBorder="1" applyAlignment="1">
      <alignment horizontal="center"/>
    </xf>
    <xf numFmtId="4" fontId="7" fillId="0" borderId="39" xfId="0" applyNumberFormat="1" applyFont="1" applyFill="1" applyBorder="1" applyAlignment="1">
      <alignment horizontal="center"/>
    </xf>
    <xf numFmtId="0" fontId="9" fillId="0" borderId="28" xfId="0" applyFont="1" applyFill="1" applyBorder="1"/>
    <xf numFmtId="4" fontId="7" fillId="0" borderId="7" xfId="0" applyNumberFormat="1" applyFont="1" applyFill="1" applyBorder="1" applyAlignment="1">
      <alignment horizontal="center" vertical="center"/>
    </xf>
    <xf numFmtId="4" fontId="9" fillId="0" borderId="16" xfId="0" applyNumberFormat="1" applyFont="1" applyFill="1" applyBorder="1" applyAlignment="1">
      <alignment vertical="center"/>
    </xf>
    <xf numFmtId="0" fontId="9" fillId="0" borderId="30" xfId="0" applyFont="1" applyFill="1" applyBorder="1" applyAlignment="1">
      <alignment horizontal="left" wrapText="1"/>
    </xf>
    <xf numFmtId="4" fontId="7" fillId="0" borderId="30" xfId="0" applyNumberFormat="1" applyFont="1" applyFill="1" applyBorder="1" applyAlignment="1">
      <alignment horizontal="center" vertical="center"/>
    </xf>
    <xf numFmtId="4" fontId="9" fillId="0" borderId="25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4" fontId="7" fillId="0" borderId="6" xfId="0" applyNumberFormat="1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left"/>
    </xf>
    <xf numFmtId="4" fontId="9" fillId="0" borderId="28" xfId="0" applyNumberFormat="1" applyFont="1" applyFill="1" applyBorder="1" applyAlignment="1">
      <alignment horizontal="center"/>
    </xf>
    <xf numFmtId="4" fontId="9" fillId="0" borderId="38" xfId="0" applyNumberFormat="1" applyFont="1" applyFill="1" applyBorder="1" applyAlignment="1">
      <alignment horizontal="center"/>
    </xf>
    <xf numFmtId="2" fontId="9" fillId="0" borderId="28" xfId="0" applyNumberFormat="1" applyFont="1" applyFill="1" applyBorder="1" applyAlignment="1">
      <alignment horizontal="center"/>
    </xf>
    <xf numFmtId="2" fontId="9" fillId="0" borderId="38" xfId="0" applyNumberFormat="1" applyFont="1" applyFill="1" applyBorder="1" applyAlignment="1">
      <alignment horizontal="center"/>
    </xf>
    <xf numFmtId="4" fontId="7" fillId="2" borderId="18" xfId="0" applyNumberFormat="1" applyFont="1" applyFill="1" applyBorder="1" applyAlignment="1">
      <alignment horizontal="center" vertical="center"/>
    </xf>
    <xf numFmtId="4" fontId="7" fillId="2" borderId="35" xfId="0" applyNumberFormat="1" applyFont="1" applyFill="1" applyBorder="1" applyAlignment="1">
      <alignment horizontal="center" vertical="center"/>
    </xf>
    <xf numFmtId="4" fontId="7" fillId="3" borderId="25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4" fontId="9" fillId="3" borderId="23" xfId="0" applyNumberFormat="1" applyFont="1" applyFill="1" applyBorder="1" applyAlignment="1">
      <alignment horizontal="center" vertical="center"/>
    </xf>
    <xf numFmtId="4" fontId="9" fillId="3" borderId="27" xfId="0" applyNumberFormat="1" applyFont="1" applyFill="1" applyBorder="1" applyAlignment="1">
      <alignment horizontal="center"/>
    </xf>
    <xf numFmtId="4" fontId="9" fillId="3" borderId="28" xfId="0" applyNumberFormat="1" applyFont="1" applyFill="1" applyBorder="1" applyAlignment="1">
      <alignment horizontal="center"/>
    </xf>
    <xf numFmtId="0" fontId="7" fillId="0" borderId="41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" fontId="7" fillId="0" borderId="27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9" fillId="0" borderId="27" xfId="0" applyNumberFormat="1" applyFont="1" applyFill="1" applyBorder="1" applyAlignment="1">
      <alignment vertical="center"/>
    </xf>
    <xf numFmtId="4" fontId="9" fillId="3" borderId="22" xfId="0" applyNumberFormat="1" applyFont="1" applyFill="1" applyBorder="1" applyAlignment="1">
      <alignment horizontal="center" vertical="center"/>
    </xf>
    <xf numFmtId="4" fontId="9" fillId="3" borderId="28" xfId="0" applyNumberFormat="1" applyFont="1" applyFill="1" applyBorder="1" applyAlignment="1">
      <alignment horizontal="center" vertical="center"/>
    </xf>
    <xf numFmtId="4" fontId="9" fillId="3" borderId="27" xfId="0" applyNumberFormat="1" applyFont="1" applyFill="1" applyBorder="1" applyAlignment="1">
      <alignment horizontal="center" vertical="center"/>
    </xf>
    <xf numFmtId="4" fontId="11" fillId="3" borderId="27" xfId="0" applyNumberFormat="1" applyFont="1" applyFill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wrapText="1"/>
    </xf>
    <xf numFmtId="0" fontId="7" fillId="4" borderId="20" xfId="0" applyFont="1" applyFill="1" applyBorder="1" applyAlignment="1">
      <alignment horizontal="center" wrapText="1"/>
    </xf>
    <xf numFmtId="0" fontId="9" fillId="4" borderId="6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7" fillId="5" borderId="10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vertical="center"/>
    </xf>
    <xf numFmtId="4" fontId="9" fillId="5" borderId="23" xfId="0" applyNumberFormat="1" applyFont="1" applyFill="1" applyBorder="1" applyAlignment="1">
      <alignment horizontal="center" vertical="center"/>
    </xf>
    <xf numFmtId="4" fontId="9" fillId="5" borderId="28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38" xfId="0" applyFont="1" applyFill="1" applyBorder="1" applyAlignment="1">
      <alignment horizontal="center"/>
    </xf>
    <xf numFmtId="0" fontId="7" fillId="4" borderId="39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top" wrapText="1"/>
    </xf>
    <xf numFmtId="0" fontId="9" fillId="2" borderId="47" xfId="0" applyFont="1" applyFill="1" applyBorder="1" applyAlignment="1">
      <alignment horizontal="left" vertical="top" wrapText="1"/>
    </xf>
    <xf numFmtId="0" fontId="7" fillId="4" borderId="38" xfId="0" applyFont="1" applyFill="1" applyBorder="1" applyAlignment="1">
      <alignment horizontal="center" wrapText="1"/>
    </xf>
    <xf numFmtId="0" fontId="7" fillId="4" borderId="39" xfId="0" applyFont="1" applyFill="1" applyBorder="1" applyAlignment="1">
      <alignment horizontal="center" wrapText="1"/>
    </xf>
    <xf numFmtId="0" fontId="7" fillId="0" borderId="38" xfId="0" applyFont="1" applyFill="1" applyBorder="1" applyAlignment="1">
      <alignment horizontal="center" wrapText="1"/>
    </xf>
    <xf numFmtId="0" fontId="7" fillId="0" borderId="39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66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98"/>
  <sheetViews>
    <sheetView tabSelected="1" view="pageBreakPreview" zoomScale="90" zoomScaleNormal="100" zoomScaleSheetLayoutView="90" workbookViewId="0">
      <selection activeCell="K129" sqref="K129"/>
    </sheetView>
  </sheetViews>
  <sheetFormatPr defaultRowHeight="12.75"/>
  <cols>
    <col min="1" max="1" width="6.85546875" style="15" customWidth="1"/>
    <col min="2" max="2" width="51.28515625" style="2" customWidth="1"/>
    <col min="3" max="3" width="16" style="14" customWidth="1"/>
    <col min="4" max="4" width="16" style="1" customWidth="1"/>
    <col min="5" max="5" width="15" customWidth="1"/>
    <col min="6" max="6" width="15.28515625" style="6" customWidth="1"/>
    <col min="7" max="8" width="15.28515625" style="7" customWidth="1"/>
    <col min="9" max="9" width="18.140625" style="17" customWidth="1"/>
    <col min="10" max="13" width="21.28515625" customWidth="1"/>
    <col min="14" max="14" width="29.140625" style="3" customWidth="1"/>
    <col min="15" max="15" width="9.140625" hidden="1" customWidth="1"/>
  </cols>
  <sheetData>
    <row r="1" spans="1:14" ht="69" customHeight="1">
      <c r="A1" s="8"/>
      <c r="B1" s="9"/>
      <c r="C1" s="10"/>
      <c r="D1" s="10"/>
      <c r="E1" s="413"/>
      <c r="F1" s="413"/>
      <c r="G1" s="413"/>
      <c r="H1" s="413"/>
      <c r="I1" s="8"/>
      <c r="J1" s="16"/>
      <c r="K1" s="16"/>
      <c r="L1" s="16"/>
      <c r="M1" s="16"/>
      <c r="N1" s="356" t="s">
        <v>154</v>
      </c>
    </row>
    <row r="2" spans="1:14" ht="18" customHeight="1">
      <c r="A2" s="414" t="s">
        <v>0</v>
      </c>
      <c r="B2" s="414"/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spans="1:14" ht="15.75">
      <c r="A3" s="414" t="s">
        <v>129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  <c r="N3" s="414"/>
    </row>
    <row r="4" spans="1:14" ht="13.5" thickBot="1">
      <c r="A4" s="8"/>
      <c r="B4" s="9"/>
      <c r="C4" s="10"/>
      <c r="D4" s="10"/>
      <c r="E4" s="8"/>
      <c r="F4" s="11"/>
      <c r="G4" s="11"/>
      <c r="H4" s="11"/>
      <c r="I4" s="8"/>
      <c r="J4" s="8"/>
      <c r="K4" s="8"/>
      <c r="L4" s="8"/>
      <c r="M4" s="8"/>
      <c r="N4" s="8"/>
    </row>
    <row r="5" spans="1:14" ht="30.75" customHeight="1" thickBot="1">
      <c r="A5" s="418" t="s">
        <v>1</v>
      </c>
      <c r="B5" s="420" t="s">
        <v>2</v>
      </c>
      <c r="C5" s="415" t="s">
        <v>162</v>
      </c>
      <c r="D5" s="416"/>
      <c r="E5" s="416"/>
      <c r="F5" s="416"/>
      <c r="G5" s="416"/>
      <c r="H5" s="416"/>
      <c r="I5" s="416"/>
      <c r="J5" s="416"/>
      <c r="K5" s="416"/>
      <c r="L5" s="416"/>
      <c r="M5" s="417"/>
      <c r="N5" s="422" t="s">
        <v>3</v>
      </c>
    </row>
    <row r="6" spans="1:14" ht="39" customHeight="1" thickBot="1">
      <c r="A6" s="419"/>
      <c r="B6" s="421"/>
      <c r="C6" s="19" t="s">
        <v>4</v>
      </c>
      <c r="D6" s="20" t="s">
        <v>82</v>
      </c>
      <c r="E6" s="21" t="s">
        <v>5</v>
      </c>
      <c r="F6" s="19" t="s">
        <v>26</v>
      </c>
      <c r="G6" s="20" t="s">
        <v>27</v>
      </c>
      <c r="H6" s="19" t="s">
        <v>28</v>
      </c>
      <c r="I6" s="22" t="s">
        <v>29</v>
      </c>
      <c r="J6" s="20" t="s">
        <v>30</v>
      </c>
      <c r="K6" s="23" t="s">
        <v>126</v>
      </c>
      <c r="L6" s="20" t="s">
        <v>127</v>
      </c>
      <c r="M6" s="23" t="s">
        <v>128</v>
      </c>
      <c r="N6" s="423"/>
    </row>
    <row r="7" spans="1:14" ht="14.25" customHeight="1" thickBot="1">
      <c r="A7" s="28">
        <v>1</v>
      </c>
      <c r="B7" s="29">
        <v>2</v>
      </c>
      <c r="C7" s="23">
        <v>3</v>
      </c>
      <c r="D7" s="25">
        <v>4</v>
      </c>
      <c r="E7" s="24">
        <v>5</v>
      </c>
      <c r="F7" s="23">
        <v>6</v>
      </c>
      <c r="G7" s="25">
        <v>7</v>
      </c>
      <c r="H7" s="23">
        <v>8</v>
      </c>
      <c r="I7" s="26">
        <v>9</v>
      </c>
      <c r="J7" s="25">
        <v>10</v>
      </c>
      <c r="K7" s="23">
        <v>11</v>
      </c>
      <c r="L7" s="25">
        <v>12</v>
      </c>
      <c r="M7" s="23">
        <v>13</v>
      </c>
      <c r="N7" s="27">
        <v>14</v>
      </c>
    </row>
    <row r="8" spans="1:14" ht="16.5" thickBot="1">
      <c r="A8" s="18">
        <v>1</v>
      </c>
      <c r="B8" s="30" t="s">
        <v>43</v>
      </c>
      <c r="C8" s="31">
        <f>SUM(D8:M8)</f>
        <v>8573077.8210000005</v>
      </c>
      <c r="D8" s="32">
        <f t="shared" ref="D8:I8" si="0">D9+D10+D11+D12</f>
        <v>667917.60999999987</v>
      </c>
      <c r="E8" s="32">
        <f t="shared" si="0"/>
        <v>731483.97589999996</v>
      </c>
      <c r="F8" s="31">
        <f t="shared" si="0"/>
        <v>771369.71399999992</v>
      </c>
      <c r="G8" s="33">
        <f t="shared" si="0"/>
        <v>784428.93699999992</v>
      </c>
      <c r="H8" s="31">
        <f>H9+H10+H11+H12</f>
        <v>949096.78899999987</v>
      </c>
      <c r="I8" s="31">
        <f t="shared" si="0"/>
        <v>1115902.0419999999</v>
      </c>
      <c r="J8" s="31">
        <f>J9+J10+J11+J12</f>
        <v>1142973.3354400001</v>
      </c>
      <c r="K8" s="31">
        <f>K9+K10+K11+K12</f>
        <v>1273249.11766</v>
      </c>
      <c r="L8" s="31">
        <f>L9+L10+L11+L12</f>
        <v>1136656.3</v>
      </c>
      <c r="M8" s="31">
        <f>M9+M10+M11+M12</f>
        <v>0</v>
      </c>
      <c r="N8" s="34"/>
    </row>
    <row r="9" spans="1:14" ht="16.5" thickBot="1">
      <c r="A9" s="18">
        <v>2</v>
      </c>
      <c r="B9" s="35" t="s">
        <v>7</v>
      </c>
      <c r="C9" s="36">
        <f>SUM(D9:M9)</f>
        <v>213923.28148000001</v>
      </c>
      <c r="D9" s="37">
        <f>D15+D21+D27+D89</f>
        <v>0</v>
      </c>
      <c r="E9" s="38">
        <f>E15+E21+E27+E89</f>
        <v>0</v>
      </c>
      <c r="F9" s="39">
        <f t="shared" ref="F9:M9" si="1">F33+F89+F155+F216</f>
        <v>14805.813999999998</v>
      </c>
      <c r="G9" s="40">
        <f t="shared" si="1"/>
        <v>34992.631999999998</v>
      </c>
      <c r="H9" s="39">
        <f t="shared" si="1"/>
        <v>40557.599999999999</v>
      </c>
      <c r="I9" s="39">
        <f>I33+I89+I155+I216</f>
        <v>37846.5</v>
      </c>
      <c r="J9" s="41">
        <f>J33+J89+J155+J216+J366</f>
        <v>48303.735480000003</v>
      </c>
      <c r="K9" s="41">
        <f t="shared" si="1"/>
        <v>18805.7</v>
      </c>
      <c r="L9" s="41">
        <f t="shared" si="1"/>
        <v>18611.3</v>
      </c>
      <c r="M9" s="41">
        <f t="shared" si="1"/>
        <v>0</v>
      </c>
      <c r="N9" s="42"/>
    </row>
    <row r="10" spans="1:14" ht="16.5" thickBot="1">
      <c r="A10" s="18">
        <v>3</v>
      </c>
      <c r="B10" s="43" t="s">
        <v>6</v>
      </c>
      <c r="C10" s="44">
        <f>SUM(D10:M10)</f>
        <v>5168274.9366600001</v>
      </c>
      <c r="D10" s="45">
        <f t="shared" ref="D10:M10" si="2">D16+D22+D28</f>
        <v>406397.15599999996</v>
      </c>
      <c r="E10" s="46">
        <f t="shared" si="2"/>
        <v>422579.97400000005</v>
      </c>
      <c r="F10" s="39">
        <f t="shared" si="2"/>
        <v>453795.39899999998</v>
      </c>
      <c r="G10" s="37">
        <f t="shared" si="2"/>
        <v>448812.39999999997</v>
      </c>
      <c r="H10" s="47">
        <f t="shared" si="2"/>
        <v>529798.19199999992</v>
      </c>
      <c r="I10" s="47">
        <f t="shared" si="2"/>
        <v>687514.79799999995</v>
      </c>
      <c r="J10" s="49">
        <f t="shared" si="2"/>
        <v>660932.6</v>
      </c>
      <c r="K10" s="49">
        <f t="shared" si="2"/>
        <v>847421.41766000004</v>
      </c>
      <c r="L10" s="49">
        <f t="shared" si="2"/>
        <v>711023</v>
      </c>
      <c r="M10" s="49">
        <f t="shared" si="2"/>
        <v>0</v>
      </c>
      <c r="N10" s="50"/>
    </row>
    <row r="11" spans="1:14" ht="16.5" thickBot="1">
      <c r="A11" s="18">
        <v>4</v>
      </c>
      <c r="B11" s="51" t="s">
        <v>8</v>
      </c>
      <c r="C11" s="44">
        <f>SUM(D11:M11)</f>
        <v>3190879.60286</v>
      </c>
      <c r="D11" s="52">
        <f t="shared" ref="D11:G12" si="3">D17+D23+D29</f>
        <v>261520.45399999997</v>
      </c>
      <c r="E11" s="53">
        <f t="shared" si="3"/>
        <v>308904.00189999997</v>
      </c>
      <c r="F11" s="47">
        <f t="shared" si="3"/>
        <v>302768.50099999999</v>
      </c>
      <c r="G11" s="52">
        <f t="shared" si="3"/>
        <v>300623.90499999997</v>
      </c>
      <c r="H11" s="47">
        <f>H23+H29+H14</f>
        <v>378740.99699999997</v>
      </c>
      <c r="I11" s="47">
        <f>I23+I29</f>
        <v>390540.74399999995</v>
      </c>
      <c r="J11" s="49">
        <f t="shared" ref="J11:M12" si="4">J17+J23+J29</f>
        <v>433736.99995999999</v>
      </c>
      <c r="K11" s="49">
        <f t="shared" si="4"/>
        <v>407021.99999999994</v>
      </c>
      <c r="L11" s="49">
        <f t="shared" si="4"/>
        <v>407022</v>
      </c>
      <c r="M11" s="49">
        <f t="shared" si="4"/>
        <v>0</v>
      </c>
      <c r="N11" s="50"/>
    </row>
    <row r="12" spans="1:14" ht="16.5" thickBot="1">
      <c r="A12" s="18">
        <v>5</v>
      </c>
      <c r="B12" s="54" t="s">
        <v>51</v>
      </c>
      <c r="C12" s="55">
        <f>SUM(D12:J12)</f>
        <v>0</v>
      </c>
      <c r="D12" s="56">
        <f t="shared" si="3"/>
        <v>0</v>
      </c>
      <c r="E12" s="57">
        <f t="shared" si="3"/>
        <v>0</v>
      </c>
      <c r="F12" s="58">
        <f t="shared" si="3"/>
        <v>0</v>
      </c>
      <c r="G12" s="59">
        <f t="shared" si="3"/>
        <v>0</v>
      </c>
      <c r="H12" s="58">
        <f>H18+H24+H30</f>
        <v>0</v>
      </c>
      <c r="I12" s="58">
        <f>I18+I24+I30</f>
        <v>0</v>
      </c>
      <c r="J12" s="60">
        <f t="shared" si="4"/>
        <v>0</v>
      </c>
      <c r="K12" s="60">
        <f t="shared" si="4"/>
        <v>0</v>
      </c>
      <c r="L12" s="60">
        <f t="shared" si="4"/>
        <v>0</v>
      </c>
      <c r="M12" s="60">
        <f t="shared" si="4"/>
        <v>0</v>
      </c>
      <c r="N12" s="61"/>
    </row>
    <row r="13" spans="1:14" ht="16.5" thickBot="1">
      <c r="A13" s="18">
        <v>6</v>
      </c>
      <c r="B13" s="402" t="s">
        <v>52</v>
      </c>
      <c r="C13" s="402"/>
      <c r="D13" s="402"/>
      <c r="E13" s="402"/>
      <c r="F13" s="402"/>
      <c r="G13" s="402"/>
      <c r="H13" s="402"/>
      <c r="I13" s="402"/>
      <c r="J13" s="402"/>
      <c r="K13" s="402"/>
      <c r="L13" s="402"/>
      <c r="M13" s="402"/>
      <c r="N13" s="403"/>
    </row>
    <row r="14" spans="1:14" ht="32.25" thickBot="1">
      <c r="A14" s="18">
        <v>7</v>
      </c>
      <c r="B14" s="62" t="s">
        <v>54</v>
      </c>
      <c r="C14" s="63">
        <f>SUM(D14:M14)</f>
        <v>41359.932820000002</v>
      </c>
      <c r="D14" s="64">
        <f t="shared" ref="D14:M14" si="5">D15+D16+D17+D18</f>
        <v>17355.198820000001</v>
      </c>
      <c r="E14" s="65">
        <f t="shared" si="5"/>
        <v>1548.22</v>
      </c>
      <c r="F14" s="66">
        <f t="shared" si="5"/>
        <v>3500</v>
      </c>
      <c r="G14" s="67">
        <f t="shared" si="5"/>
        <v>540</v>
      </c>
      <c r="H14" s="66">
        <f t="shared" si="5"/>
        <v>18360.602999999999</v>
      </c>
      <c r="I14" s="66">
        <f t="shared" si="5"/>
        <v>55.911000000000001</v>
      </c>
      <c r="J14" s="68">
        <f t="shared" si="5"/>
        <v>0</v>
      </c>
      <c r="K14" s="68">
        <f t="shared" si="5"/>
        <v>0</v>
      </c>
      <c r="L14" s="68">
        <f t="shared" si="5"/>
        <v>0</v>
      </c>
      <c r="M14" s="68">
        <f t="shared" si="5"/>
        <v>0</v>
      </c>
      <c r="N14" s="69"/>
    </row>
    <row r="15" spans="1:14" ht="16.5" thickBot="1">
      <c r="A15" s="18">
        <v>8</v>
      </c>
      <c r="B15" s="70" t="s">
        <v>7</v>
      </c>
      <c r="C15" s="36">
        <f>SUM(D15:M15)</f>
        <v>0</v>
      </c>
      <c r="D15" s="52">
        <f t="shared" ref="D15:E18" si="6">D39+D95+D161+D222</f>
        <v>0</v>
      </c>
      <c r="E15" s="53">
        <f t="shared" si="6"/>
        <v>0</v>
      </c>
      <c r="F15" s="47">
        <f t="shared" ref="F15:M18" si="7">F39+F95+F222</f>
        <v>0</v>
      </c>
      <c r="G15" s="52">
        <f t="shared" si="7"/>
        <v>0</v>
      </c>
      <c r="H15" s="47">
        <f t="shared" si="7"/>
        <v>0</v>
      </c>
      <c r="I15" s="47">
        <f t="shared" si="7"/>
        <v>0</v>
      </c>
      <c r="J15" s="49">
        <f t="shared" si="7"/>
        <v>0</v>
      </c>
      <c r="K15" s="49">
        <f t="shared" si="7"/>
        <v>0</v>
      </c>
      <c r="L15" s="49">
        <f t="shared" si="7"/>
        <v>0</v>
      </c>
      <c r="M15" s="49">
        <f t="shared" si="7"/>
        <v>0</v>
      </c>
      <c r="N15" s="71"/>
    </row>
    <row r="16" spans="1:14" ht="16.5" thickBot="1">
      <c r="A16" s="18">
        <v>9</v>
      </c>
      <c r="B16" s="72" t="s">
        <v>6</v>
      </c>
      <c r="C16" s="44">
        <f>SUM(D16:M16)</f>
        <v>0</v>
      </c>
      <c r="D16" s="52">
        <f t="shared" si="6"/>
        <v>0</v>
      </c>
      <c r="E16" s="53">
        <f t="shared" si="6"/>
        <v>0</v>
      </c>
      <c r="F16" s="47">
        <f t="shared" si="7"/>
        <v>0</v>
      </c>
      <c r="G16" s="52">
        <f t="shared" si="7"/>
        <v>0</v>
      </c>
      <c r="H16" s="47">
        <f t="shared" si="7"/>
        <v>0</v>
      </c>
      <c r="I16" s="47">
        <f t="shared" si="7"/>
        <v>0</v>
      </c>
      <c r="J16" s="49">
        <f t="shared" si="7"/>
        <v>0</v>
      </c>
      <c r="K16" s="49">
        <f t="shared" si="7"/>
        <v>0</v>
      </c>
      <c r="L16" s="49">
        <f t="shared" si="7"/>
        <v>0</v>
      </c>
      <c r="M16" s="49">
        <f t="shared" si="7"/>
        <v>0</v>
      </c>
      <c r="N16" s="71"/>
    </row>
    <row r="17" spans="1:14" ht="16.5" thickBot="1">
      <c r="A17" s="18">
        <v>10</v>
      </c>
      <c r="B17" s="70" t="s">
        <v>8</v>
      </c>
      <c r="C17" s="44">
        <f>SUM(D17:M17)</f>
        <v>41359.932820000002</v>
      </c>
      <c r="D17" s="52">
        <f t="shared" si="6"/>
        <v>17355.198820000001</v>
      </c>
      <c r="E17" s="53">
        <f t="shared" si="6"/>
        <v>1548.22</v>
      </c>
      <c r="F17" s="47">
        <f t="shared" si="7"/>
        <v>3500</v>
      </c>
      <c r="G17" s="52">
        <f t="shared" si="7"/>
        <v>540</v>
      </c>
      <c r="H17" s="47">
        <f t="shared" si="7"/>
        <v>18360.602999999999</v>
      </c>
      <c r="I17" s="47">
        <f t="shared" si="7"/>
        <v>55.911000000000001</v>
      </c>
      <c r="J17" s="49">
        <f t="shared" si="7"/>
        <v>0</v>
      </c>
      <c r="K17" s="49">
        <f t="shared" si="7"/>
        <v>0</v>
      </c>
      <c r="L17" s="49">
        <f t="shared" si="7"/>
        <v>0</v>
      </c>
      <c r="M17" s="49">
        <f t="shared" si="7"/>
        <v>0</v>
      </c>
      <c r="N17" s="71"/>
    </row>
    <row r="18" spans="1:14" ht="16.5" thickBot="1">
      <c r="A18" s="18">
        <v>11</v>
      </c>
      <c r="B18" s="73" t="s">
        <v>51</v>
      </c>
      <c r="C18" s="36">
        <f>SUM(D18:M18)</f>
        <v>0</v>
      </c>
      <c r="D18" s="56">
        <f t="shared" si="6"/>
        <v>0</v>
      </c>
      <c r="E18" s="57">
        <f t="shared" si="6"/>
        <v>0</v>
      </c>
      <c r="F18" s="58">
        <f t="shared" si="7"/>
        <v>0</v>
      </c>
      <c r="G18" s="59">
        <f t="shared" si="7"/>
        <v>0</v>
      </c>
      <c r="H18" s="58">
        <f t="shared" si="7"/>
        <v>0</v>
      </c>
      <c r="I18" s="58">
        <f t="shared" si="7"/>
        <v>0</v>
      </c>
      <c r="J18" s="60">
        <f t="shared" si="7"/>
        <v>0</v>
      </c>
      <c r="K18" s="60">
        <f t="shared" si="7"/>
        <v>0</v>
      </c>
      <c r="L18" s="60">
        <f t="shared" si="7"/>
        <v>0</v>
      </c>
      <c r="M18" s="60">
        <f t="shared" si="7"/>
        <v>0</v>
      </c>
      <c r="N18" s="74"/>
    </row>
    <row r="19" spans="1:14" ht="16.5" thickBot="1">
      <c r="A19" s="18">
        <v>12</v>
      </c>
      <c r="B19" s="399" t="s">
        <v>68</v>
      </c>
      <c r="C19" s="400"/>
      <c r="D19" s="400"/>
      <c r="E19" s="400"/>
      <c r="F19" s="400"/>
      <c r="G19" s="400"/>
      <c r="H19" s="400"/>
      <c r="I19" s="400"/>
      <c r="J19" s="400"/>
      <c r="K19" s="400"/>
      <c r="L19" s="400"/>
      <c r="M19" s="400"/>
      <c r="N19" s="401"/>
    </row>
    <row r="20" spans="1:14" ht="48" thickBot="1">
      <c r="A20" s="18">
        <v>13</v>
      </c>
      <c r="B20" s="75" t="s">
        <v>62</v>
      </c>
      <c r="C20" s="63">
        <f>C21+C22+C23+C24</f>
        <v>0</v>
      </c>
      <c r="D20" s="64">
        <f t="shared" ref="D20:M20" si="8">D21+D22+D23+D24</f>
        <v>0</v>
      </c>
      <c r="E20" s="65">
        <f t="shared" si="8"/>
        <v>0</v>
      </c>
      <c r="F20" s="66">
        <f t="shared" si="8"/>
        <v>0</v>
      </c>
      <c r="G20" s="67">
        <f t="shared" si="8"/>
        <v>0</v>
      </c>
      <c r="H20" s="66">
        <f t="shared" si="8"/>
        <v>0</v>
      </c>
      <c r="I20" s="66">
        <f t="shared" si="8"/>
        <v>0</v>
      </c>
      <c r="J20" s="68">
        <f t="shared" si="8"/>
        <v>0</v>
      </c>
      <c r="K20" s="68">
        <f t="shared" si="8"/>
        <v>0</v>
      </c>
      <c r="L20" s="68">
        <f t="shared" si="8"/>
        <v>0</v>
      </c>
      <c r="M20" s="68">
        <f t="shared" si="8"/>
        <v>0</v>
      </c>
      <c r="N20" s="69"/>
    </row>
    <row r="21" spans="1:14" ht="16.5" thickBot="1">
      <c r="A21" s="18">
        <v>14</v>
      </c>
      <c r="B21" s="70" t="s">
        <v>7</v>
      </c>
      <c r="C21" s="44">
        <f>SUM(D21:J21)</f>
        <v>0</v>
      </c>
      <c r="D21" s="52">
        <f t="shared" ref="D21:M21" si="9">D57+D113+D179+D285</f>
        <v>0</v>
      </c>
      <c r="E21" s="53">
        <f t="shared" si="9"/>
        <v>0</v>
      </c>
      <c r="F21" s="47">
        <f t="shared" si="9"/>
        <v>0</v>
      </c>
      <c r="G21" s="52">
        <f t="shared" si="9"/>
        <v>0</v>
      </c>
      <c r="H21" s="47">
        <f t="shared" si="9"/>
        <v>0</v>
      </c>
      <c r="I21" s="47">
        <f t="shared" si="9"/>
        <v>0</v>
      </c>
      <c r="J21" s="49">
        <f t="shared" si="9"/>
        <v>0</v>
      </c>
      <c r="K21" s="49">
        <f t="shared" si="9"/>
        <v>0</v>
      </c>
      <c r="L21" s="49">
        <f t="shared" si="9"/>
        <v>0</v>
      </c>
      <c r="M21" s="49">
        <f t="shared" si="9"/>
        <v>0</v>
      </c>
      <c r="N21" s="71"/>
    </row>
    <row r="22" spans="1:14" ht="16.5" thickBot="1">
      <c r="A22" s="18">
        <v>15</v>
      </c>
      <c r="B22" s="72" t="s">
        <v>6</v>
      </c>
      <c r="C22" s="44">
        <f>SUM(D22:J22)</f>
        <v>0</v>
      </c>
      <c r="D22" s="52">
        <f t="shared" ref="D22:M22" si="10">D58+D114+D180+D286</f>
        <v>0</v>
      </c>
      <c r="E22" s="53">
        <f t="shared" si="10"/>
        <v>0</v>
      </c>
      <c r="F22" s="47">
        <f t="shared" si="10"/>
        <v>0</v>
      </c>
      <c r="G22" s="52">
        <f t="shared" si="10"/>
        <v>0</v>
      </c>
      <c r="H22" s="47">
        <f t="shared" si="10"/>
        <v>0</v>
      </c>
      <c r="I22" s="47">
        <f t="shared" si="10"/>
        <v>0</v>
      </c>
      <c r="J22" s="49">
        <f t="shared" si="10"/>
        <v>0</v>
      </c>
      <c r="K22" s="49">
        <f t="shared" si="10"/>
        <v>0</v>
      </c>
      <c r="L22" s="49">
        <f t="shared" si="10"/>
        <v>0</v>
      </c>
      <c r="M22" s="49">
        <f t="shared" si="10"/>
        <v>0</v>
      </c>
      <c r="N22" s="71"/>
    </row>
    <row r="23" spans="1:14" ht="16.5" thickBot="1">
      <c r="A23" s="18">
        <v>16</v>
      </c>
      <c r="B23" s="70" t="s">
        <v>8</v>
      </c>
      <c r="C23" s="44">
        <f>SUM(D23:J23)</f>
        <v>0</v>
      </c>
      <c r="D23" s="52">
        <f t="shared" ref="D23:M23" si="11">D59+D115+D181+D287</f>
        <v>0</v>
      </c>
      <c r="E23" s="53">
        <f t="shared" si="11"/>
        <v>0</v>
      </c>
      <c r="F23" s="47">
        <f t="shared" si="11"/>
        <v>0</v>
      </c>
      <c r="G23" s="52">
        <f t="shared" si="11"/>
        <v>0</v>
      </c>
      <c r="H23" s="47">
        <f t="shared" si="11"/>
        <v>0</v>
      </c>
      <c r="I23" s="47">
        <f t="shared" si="11"/>
        <v>0</v>
      </c>
      <c r="J23" s="49">
        <f t="shared" si="11"/>
        <v>0</v>
      </c>
      <c r="K23" s="49">
        <f t="shared" si="11"/>
        <v>0</v>
      </c>
      <c r="L23" s="49">
        <f t="shared" si="11"/>
        <v>0</v>
      </c>
      <c r="M23" s="49">
        <f t="shared" si="11"/>
        <v>0</v>
      </c>
      <c r="N23" s="76"/>
    </row>
    <row r="24" spans="1:14" ht="16.5" thickBot="1">
      <c r="A24" s="18">
        <v>17</v>
      </c>
      <c r="B24" s="73" t="s">
        <v>51</v>
      </c>
      <c r="C24" s="77">
        <f>SUM(D24:J24)</f>
        <v>0</v>
      </c>
      <c r="D24" s="56">
        <f t="shared" ref="D24:M24" si="12">D60+D116+D182+D288</f>
        <v>0</v>
      </c>
      <c r="E24" s="57">
        <f t="shared" si="12"/>
        <v>0</v>
      </c>
      <c r="F24" s="58">
        <f t="shared" si="12"/>
        <v>0</v>
      </c>
      <c r="G24" s="59">
        <f t="shared" si="12"/>
        <v>0</v>
      </c>
      <c r="H24" s="58">
        <f t="shared" si="12"/>
        <v>0</v>
      </c>
      <c r="I24" s="58">
        <f t="shared" si="12"/>
        <v>0</v>
      </c>
      <c r="J24" s="60">
        <f t="shared" si="12"/>
        <v>0</v>
      </c>
      <c r="K24" s="60">
        <f t="shared" si="12"/>
        <v>0</v>
      </c>
      <c r="L24" s="60">
        <f t="shared" si="12"/>
        <v>0</v>
      </c>
      <c r="M24" s="60">
        <f t="shared" si="12"/>
        <v>0</v>
      </c>
      <c r="N24" s="74"/>
    </row>
    <row r="25" spans="1:14" ht="16.5" thickBot="1">
      <c r="A25" s="18">
        <v>18</v>
      </c>
      <c r="B25" s="402" t="s">
        <v>53</v>
      </c>
      <c r="C25" s="404"/>
      <c r="D25" s="404"/>
      <c r="E25" s="404"/>
      <c r="F25" s="404"/>
      <c r="G25" s="404"/>
      <c r="H25" s="404"/>
      <c r="I25" s="404"/>
      <c r="J25" s="404"/>
      <c r="K25" s="404"/>
      <c r="L25" s="404"/>
      <c r="M25" s="404"/>
      <c r="N25" s="405"/>
    </row>
    <row r="26" spans="1:14" ht="16.5" thickBot="1">
      <c r="A26" s="18">
        <v>19</v>
      </c>
      <c r="B26" s="62" t="s">
        <v>55</v>
      </c>
      <c r="C26" s="63">
        <f>D26+E26+F26+G26+H26+I26+J26+K26+L26+M26</f>
        <v>8527372.4636999983</v>
      </c>
      <c r="D26" s="64">
        <f t="shared" ref="D26:M26" si="13">D27+D28+D29+D30</f>
        <v>650562.41117999994</v>
      </c>
      <c r="E26" s="65">
        <f t="shared" si="13"/>
        <v>729935.75589999999</v>
      </c>
      <c r="F26" s="66">
        <f t="shared" si="13"/>
        <v>767869.71399999992</v>
      </c>
      <c r="G26" s="67">
        <f t="shared" si="13"/>
        <v>783888.93699999992</v>
      </c>
      <c r="H26" s="66">
        <f t="shared" si="13"/>
        <v>930736.18599999987</v>
      </c>
      <c r="I26" s="66">
        <f>I27+I28+I29+I30</f>
        <v>1115902.0419999999</v>
      </c>
      <c r="J26" s="68">
        <f t="shared" si="13"/>
        <v>1138571.9999599999</v>
      </c>
      <c r="K26" s="68">
        <f t="shared" si="13"/>
        <v>1273249.11766</v>
      </c>
      <c r="L26" s="68">
        <f t="shared" si="13"/>
        <v>1136656.3</v>
      </c>
      <c r="M26" s="68">
        <f t="shared" si="13"/>
        <v>0</v>
      </c>
      <c r="N26" s="69"/>
    </row>
    <row r="27" spans="1:14" ht="16.5" thickBot="1">
      <c r="A27" s="18">
        <v>20</v>
      </c>
      <c r="B27" s="70" t="s">
        <v>7</v>
      </c>
      <c r="C27" s="44">
        <f>D27+E27+F27+G27+H27+I27+J27+K27+L27+M27</f>
        <v>209521.946</v>
      </c>
      <c r="D27" s="52">
        <v>0</v>
      </c>
      <c r="E27" s="53">
        <v>0</v>
      </c>
      <c r="F27" s="47">
        <f>F121</f>
        <v>14805.813999999998</v>
      </c>
      <c r="G27" s="52">
        <f>G121</f>
        <v>34992.631999999998</v>
      </c>
      <c r="H27" s="47">
        <f t="shared" ref="H27:M27" si="14">H121</f>
        <v>40557.599999999999</v>
      </c>
      <c r="I27" s="47">
        <f>I121</f>
        <v>37846.5</v>
      </c>
      <c r="J27" s="49">
        <f t="shared" si="14"/>
        <v>43902.400000000001</v>
      </c>
      <c r="K27" s="49">
        <f t="shared" si="14"/>
        <v>18805.7</v>
      </c>
      <c r="L27" s="49">
        <f t="shared" si="14"/>
        <v>18611.3</v>
      </c>
      <c r="M27" s="49">
        <f t="shared" si="14"/>
        <v>0</v>
      </c>
      <c r="N27" s="71"/>
    </row>
    <row r="28" spans="1:14" ht="16.5" thickBot="1">
      <c r="A28" s="18">
        <v>21</v>
      </c>
      <c r="B28" s="72" t="s">
        <v>6</v>
      </c>
      <c r="C28" s="44">
        <f>D28+E28+F28+G28+H28+I28+J28+K28+L28+M28</f>
        <v>5168274.9366600001</v>
      </c>
      <c r="D28" s="52">
        <f>D63+D119+D185+D292</f>
        <v>406397.15599999996</v>
      </c>
      <c r="E28" s="53">
        <f>E63+E119+E185+E292</f>
        <v>422579.97400000005</v>
      </c>
      <c r="F28" s="47">
        <f>F63+F119+F185+F292</f>
        <v>453795.39899999998</v>
      </c>
      <c r="G28" s="52">
        <f>G63+G119+G185+G292</f>
        <v>448812.39999999997</v>
      </c>
      <c r="H28" s="47">
        <f>H63+H119+H185+H292+H365+H367</f>
        <v>529798.19199999992</v>
      </c>
      <c r="I28" s="47">
        <f>I63+I119+I185+I292+I365+I367+I370</f>
        <v>687514.79799999995</v>
      </c>
      <c r="J28" s="49">
        <f>J63+J119+J185+J292+J365+J373</f>
        <v>660932.6</v>
      </c>
      <c r="K28" s="49">
        <f>K63+K119+K185+K292+K365</f>
        <v>847421.41766000004</v>
      </c>
      <c r="L28" s="49">
        <f>L63+L119+L185+L292+L365</f>
        <v>711023</v>
      </c>
      <c r="M28" s="49">
        <f>M63+M119+M185+M292+M365</f>
        <v>0</v>
      </c>
      <c r="N28" s="71"/>
    </row>
    <row r="29" spans="1:14" ht="16.5" thickBot="1">
      <c r="A29" s="18">
        <v>22</v>
      </c>
      <c r="B29" s="70" t="s">
        <v>8</v>
      </c>
      <c r="C29" s="44">
        <f>D29+E29+F29+G29+H29+I29+J29+K29+L29+M29</f>
        <v>3149575.5810400001</v>
      </c>
      <c r="D29" s="52">
        <f>D64+D120+D186+D293+D363</f>
        <v>244165.25517999998</v>
      </c>
      <c r="E29" s="53">
        <f>E64+E120+E186+E293+E363</f>
        <v>307355.7819</v>
      </c>
      <c r="F29" s="47">
        <f>F64+F120+F186+F293+F363</f>
        <v>299268.50099999999</v>
      </c>
      <c r="G29" s="52">
        <f>G64+G120+G186+G293+G363</f>
        <v>300083.90499999997</v>
      </c>
      <c r="H29" s="47">
        <f>H64+H120+H186+H293+H363+H227</f>
        <v>360380.39399999997</v>
      </c>
      <c r="I29" s="47">
        <f>I64+I120+I186+I363+I218</f>
        <v>390540.74399999995</v>
      </c>
      <c r="J29" s="49">
        <f>J64+J120+J186+J293+J363+J374</f>
        <v>433736.99995999999</v>
      </c>
      <c r="K29" s="49">
        <f>K64+K120+K186+K293+K363+K374</f>
        <v>407021.99999999994</v>
      </c>
      <c r="L29" s="49">
        <f>L64+L120+L186+L293+L363+L374</f>
        <v>407022</v>
      </c>
      <c r="M29" s="49">
        <f>M64+M120+M186+M293+M363</f>
        <v>0</v>
      </c>
      <c r="N29" s="71"/>
    </row>
    <row r="30" spans="1:14" ht="16.5" thickBot="1">
      <c r="A30" s="18">
        <v>23</v>
      </c>
      <c r="B30" s="73" t="s">
        <v>51</v>
      </c>
      <c r="C30" s="36">
        <f>D30+E30+F30+G30+H30+I30+J30+K30+L30+M30</f>
        <v>0</v>
      </c>
      <c r="D30" s="56">
        <f t="shared" ref="D30:M30" si="15">D294</f>
        <v>0</v>
      </c>
      <c r="E30" s="57">
        <f t="shared" si="15"/>
        <v>0</v>
      </c>
      <c r="F30" s="58">
        <f t="shared" si="15"/>
        <v>0</v>
      </c>
      <c r="G30" s="59">
        <f t="shared" si="15"/>
        <v>0</v>
      </c>
      <c r="H30" s="58">
        <f t="shared" si="15"/>
        <v>0</v>
      </c>
      <c r="I30" s="58">
        <f t="shared" si="15"/>
        <v>0</v>
      </c>
      <c r="J30" s="60">
        <f t="shared" si="15"/>
        <v>0</v>
      </c>
      <c r="K30" s="60">
        <f t="shared" si="15"/>
        <v>0</v>
      </c>
      <c r="L30" s="60">
        <f t="shared" si="15"/>
        <v>0</v>
      </c>
      <c r="M30" s="60">
        <f t="shared" si="15"/>
        <v>0</v>
      </c>
      <c r="N30" s="74"/>
    </row>
    <row r="31" spans="1:14" ht="16.5" thickBot="1">
      <c r="A31" s="18">
        <v>24</v>
      </c>
      <c r="B31" s="406" t="s">
        <v>42</v>
      </c>
      <c r="C31" s="407"/>
      <c r="D31" s="407"/>
      <c r="E31" s="407"/>
      <c r="F31" s="407"/>
      <c r="G31" s="407"/>
      <c r="H31" s="407"/>
      <c r="I31" s="407"/>
      <c r="J31" s="407"/>
      <c r="K31" s="408"/>
      <c r="L31" s="408"/>
      <c r="M31" s="408"/>
      <c r="N31" s="409"/>
    </row>
    <row r="32" spans="1:14" ht="32.25" thickBot="1">
      <c r="A32" s="18">
        <v>25</v>
      </c>
      <c r="B32" s="78" t="s">
        <v>45</v>
      </c>
      <c r="C32" s="79">
        <f>D32+E32+F32+G32+H32+I32+J32+K32+L32+M32</f>
        <v>2284171.6778899999</v>
      </c>
      <c r="D32" s="80">
        <f>D33+D34+D35+D36</f>
        <v>199697.76360999999</v>
      </c>
      <c r="E32" s="79">
        <f t="shared" ref="E32:M32" si="16">E33+E34+E35+E36</f>
        <v>211016.08199999999</v>
      </c>
      <c r="F32" s="80">
        <f t="shared" si="16"/>
        <v>223066.70600000001</v>
      </c>
      <c r="G32" s="81">
        <f t="shared" si="16"/>
        <v>222998.41999999998</v>
      </c>
      <c r="H32" s="79">
        <f t="shared" si="16"/>
        <v>240702.32500000001</v>
      </c>
      <c r="I32" s="79">
        <f t="shared" si="16"/>
        <v>260672.05</v>
      </c>
      <c r="J32" s="79">
        <f t="shared" si="16"/>
        <v>298737.23728</v>
      </c>
      <c r="K32" s="79">
        <f t="shared" si="16"/>
        <v>308336.04700000002</v>
      </c>
      <c r="L32" s="79">
        <f t="shared" si="16"/>
        <v>318945.04700000002</v>
      </c>
      <c r="M32" s="79">
        <f t="shared" si="16"/>
        <v>0</v>
      </c>
      <c r="N32" s="82"/>
    </row>
    <row r="33" spans="1:15" ht="16.5" thickBot="1">
      <c r="A33" s="18">
        <v>26</v>
      </c>
      <c r="B33" s="83" t="s">
        <v>7</v>
      </c>
      <c r="C33" s="36">
        <f>D33+E33+F33+G33+H33+I33+J33+K33+L33+M33</f>
        <v>0</v>
      </c>
      <c r="D33" s="64">
        <f t="shared" ref="D33:M33" si="17">D39+D57</f>
        <v>0</v>
      </c>
      <c r="E33" s="84">
        <f t="shared" si="17"/>
        <v>0</v>
      </c>
      <c r="F33" s="64">
        <f t="shared" si="17"/>
        <v>0</v>
      </c>
      <c r="G33" s="85">
        <f t="shared" si="17"/>
        <v>0</v>
      </c>
      <c r="H33" s="84">
        <f t="shared" si="17"/>
        <v>0</v>
      </c>
      <c r="I33" s="84">
        <f t="shared" si="17"/>
        <v>0</v>
      </c>
      <c r="J33" s="86">
        <f t="shared" si="17"/>
        <v>0</v>
      </c>
      <c r="K33" s="86">
        <f t="shared" si="17"/>
        <v>0</v>
      </c>
      <c r="L33" s="86">
        <f t="shared" si="17"/>
        <v>0</v>
      </c>
      <c r="M33" s="86">
        <f t="shared" si="17"/>
        <v>0</v>
      </c>
      <c r="N33" s="87"/>
    </row>
    <row r="34" spans="1:15" ht="16.5" thickBot="1">
      <c r="A34" s="18">
        <v>27</v>
      </c>
      <c r="B34" s="88" t="s">
        <v>6</v>
      </c>
      <c r="C34" s="44">
        <f>D34+E34+F34+G34+H34+I34+J34+K34+L34+M34</f>
        <v>1321790.21</v>
      </c>
      <c r="D34" s="89">
        <f t="shared" ref="D34:G35" si="18">D40+D58+D63</f>
        <v>118709.63499999999</v>
      </c>
      <c r="E34" s="90">
        <f t="shared" si="18"/>
        <v>119972</v>
      </c>
      <c r="F34" s="89">
        <f t="shared" si="18"/>
        <v>125011.40000000001</v>
      </c>
      <c r="G34" s="91">
        <f t="shared" si="18"/>
        <v>129391.99999999999</v>
      </c>
      <c r="H34" s="90">
        <f t="shared" ref="H34:M34" si="19">H40+H58+H63</f>
        <v>138583.11500000002</v>
      </c>
      <c r="I34" s="90">
        <f t="shared" si="19"/>
        <v>150611.66</v>
      </c>
      <c r="J34" s="92">
        <f t="shared" si="19"/>
        <v>173591.4</v>
      </c>
      <c r="K34" s="92">
        <f t="shared" si="19"/>
        <v>177655</v>
      </c>
      <c r="L34" s="92">
        <f t="shared" si="19"/>
        <v>188264</v>
      </c>
      <c r="M34" s="92">
        <f t="shared" si="19"/>
        <v>0</v>
      </c>
      <c r="N34" s="93"/>
    </row>
    <row r="35" spans="1:15" ht="16.5" thickBot="1">
      <c r="A35" s="18">
        <v>28</v>
      </c>
      <c r="B35" s="94" t="s">
        <v>8</v>
      </c>
      <c r="C35" s="44">
        <f>D35+E35+F35+G35+H35+I35+J35+K35+L35+M35</f>
        <v>962381.46788999997</v>
      </c>
      <c r="D35" s="95">
        <f t="shared" si="18"/>
        <v>80988.12861</v>
      </c>
      <c r="E35" s="96">
        <f t="shared" si="18"/>
        <v>91044.081999999995</v>
      </c>
      <c r="F35" s="95">
        <f t="shared" si="18"/>
        <v>98055.305999999997</v>
      </c>
      <c r="G35" s="97">
        <f t="shared" si="18"/>
        <v>93606.42</v>
      </c>
      <c r="H35" s="96">
        <f t="shared" ref="H35:M35" si="20">H41+H59+H64</f>
        <v>102119.20999999999</v>
      </c>
      <c r="I35" s="96">
        <f t="shared" si="20"/>
        <v>110060.39</v>
      </c>
      <c r="J35" s="99">
        <f t="shared" si="20"/>
        <v>125145.83727999999</v>
      </c>
      <c r="K35" s="99">
        <f t="shared" si="20"/>
        <v>130681.04700000001</v>
      </c>
      <c r="L35" s="99">
        <f t="shared" si="20"/>
        <v>130681.04700000001</v>
      </c>
      <c r="M35" s="99">
        <f t="shared" si="20"/>
        <v>0</v>
      </c>
      <c r="N35" s="100"/>
    </row>
    <row r="36" spans="1:15" s="4" customFormat="1" ht="16.5" thickBot="1">
      <c r="A36" s="18">
        <v>29</v>
      </c>
      <c r="B36" s="94" t="s">
        <v>51</v>
      </c>
      <c r="C36" s="55">
        <f>D36+E36+F36+G36+H36+I36+J36+K36+L36+M36</f>
        <v>0</v>
      </c>
      <c r="D36" s="95">
        <f t="shared" ref="D36:M36" si="21">D42+D60</f>
        <v>0</v>
      </c>
      <c r="E36" s="101">
        <f t="shared" si="21"/>
        <v>0</v>
      </c>
      <c r="F36" s="95">
        <f t="shared" si="21"/>
        <v>0</v>
      </c>
      <c r="G36" s="102">
        <f t="shared" si="21"/>
        <v>0</v>
      </c>
      <c r="H36" s="101">
        <f t="shared" si="21"/>
        <v>0</v>
      </c>
      <c r="I36" s="101">
        <f t="shared" si="21"/>
        <v>0</v>
      </c>
      <c r="J36" s="103">
        <f t="shared" si="21"/>
        <v>0</v>
      </c>
      <c r="K36" s="103">
        <f t="shared" si="21"/>
        <v>0</v>
      </c>
      <c r="L36" s="103">
        <f t="shared" si="21"/>
        <v>0</v>
      </c>
      <c r="M36" s="103">
        <f t="shared" si="21"/>
        <v>0</v>
      </c>
      <c r="N36" s="100"/>
      <c r="O36" s="5"/>
    </row>
    <row r="37" spans="1:15" s="4" customFormat="1" ht="16.5" thickBot="1">
      <c r="A37" s="18">
        <v>30</v>
      </c>
      <c r="B37" s="399" t="s">
        <v>56</v>
      </c>
      <c r="C37" s="400"/>
      <c r="D37" s="400"/>
      <c r="E37" s="400"/>
      <c r="F37" s="400"/>
      <c r="G37" s="400"/>
      <c r="H37" s="400"/>
      <c r="I37" s="400"/>
      <c r="J37" s="400"/>
      <c r="K37" s="400"/>
      <c r="L37" s="400"/>
      <c r="M37" s="400"/>
      <c r="N37" s="401"/>
      <c r="O37" s="5"/>
    </row>
    <row r="38" spans="1:15" s="4" customFormat="1" ht="32.25" thickBot="1">
      <c r="A38" s="18">
        <v>31</v>
      </c>
      <c r="B38" s="83" t="s">
        <v>57</v>
      </c>
      <c r="C38" s="63">
        <f t="shared" ref="C38:M38" si="22">C39+C40+C41+C42</f>
        <v>0</v>
      </c>
      <c r="D38" s="64">
        <f t="shared" si="22"/>
        <v>0</v>
      </c>
      <c r="E38" s="65">
        <f t="shared" si="22"/>
        <v>0</v>
      </c>
      <c r="F38" s="66">
        <f t="shared" si="22"/>
        <v>0</v>
      </c>
      <c r="G38" s="67">
        <f t="shared" si="22"/>
        <v>0</v>
      </c>
      <c r="H38" s="66">
        <f t="shared" si="22"/>
        <v>0</v>
      </c>
      <c r="I38" s="66">
        <f t="shared" si="22"/>
        <v>0</v>
      </c>
      <c r="J38" s="68">
        <f t="shared" si="22"/>
        <v>0</v>
      </c>
      <c r="K38" s="68">
        <f t="shared" si="22"/>
        <v>0</v>
      </c>
      <c r="L38" s="68">
        <f t="shared" si="22"/>
        <v>0</v>
      </c>
      <c r="M38" s="68">
        <f t="shared" si="22"/>
        <v>0</v>
      </c>
      <c r="N38" s="87"/>
      <c r="O38" s="5"/>
    </row>
    <row r="39" spans="1:15" s="4" customFormat="1" ht="16.5" thickBot="1">
      <c r="A39" s="18">
        <v>32</v>
      </c>
      <c r="B39" s="104" t="s">
        <v>7</v>
      </c>
      <c r="C39" s="44">
        <f>SUM(D39:J39)</f>
        <v>0</v>
      </c>
      <c r="D39" s="89">
        <f>D45+D51</f>
        <v>0</v>
      </c>
      <c r="E39" s="91">
        <f>E45+E51</f>
        <v>0</v>
      </c>
      <c r="F39" s="90">
        <f t="shared" ref="E39:M42" si="23">F45+F51</f>
        <v>0</v>
      </c>
      <c r="G39" s="89">
        <f t="shared" si="23"/>
        <v>0</v>
      </c>
      <c r="H39" s="90">
        <f t="shared" si="23"/>
        <v>0</v>
      </c>
      <c r="I39" s="90">
        <f t="shared" si="23"/>
        <v>0</v>
      </c>
      <c r="J39" s="92">
        <f t="shared" si="23"/>
        <v>0</v>
      </c>
      <c r="K39" s="92">
        <f t="shared" si="23"/>
        <v>0</v>
      </c>
      <c r="L39" s="92">
        <f t="shared" si="23"/>
        <v>0</v>
      </c>
      <c r="M39" s="92">
        <f t="shared" si="23"/>
        <v>0</v>
      </c>
      <c r="N39" s="93"/>
      <c r="O39" s="5"/>
    </row>
    <row r="40" spans="1:15" s="4" customFormat="1" ht="16.5" thickBot="1">
      <c r="A40" s="18">
        <v>33</v>
      </c>
      <c r="B40" s="88" t="s">
        <v>6</v>
      </c>
      <c r="C40" s="44">
        <f>SUM(D40:J40)</f>
        <v>0</v>
      </c>
      <c r="D40" s="89">
        <f>D46+D52</f>
        <v>0</v>
      </c>
      <c r="E40" s="91">
        <f>E46+E52</f>
        <v>0</v>
      </c>
      <c r="F40" s="90">
        <f t="shared" si="23"/>
        <v>0</v>
      </c>
      <c r="G40" s="89">
        <f t="shared" si="23"/>
        <v>0</v>
      </c>
      <c r="H40" s="90">
        <f t="shared" si="23"/>
        <v>0</v>
      </c>
      <c r="I40" s="90">
        <f t="shared" si="23"/>
        <v>0</v>
      </c>
      <c r="J40" s="92">
        <f t="shared" si="23"/>
        <v>0</v>
      </c>
      <c r="K40" s="92">
        <f t="shared" si="23"/>
        <v>0</v>
      </c>
      <c r="L40" s="92">
        <f t="shared" si="23"/>
        <v>0</v>
      </c>
      <c r="M40" s="92">
        <f t="shared" si="23"/>
        <v>0</v>
      </c>
      <c r="N40" s="93"/>
      <c r="O40" s="5"/>
    </row>
    <row r="41" spans="1:15" s="4" customFormat="1" ht="16.5" thickBot="1">
      <c r="A41" s="18">
        <v>34</v>
      </c>
      <c r="B41" s="94" t="s">
        <v>8</v>
      </c>
      <c r="C41" s="44">
        <f>SUM(D41:J41)</f>
        <v>0</v>
      </c>
      <c r="D41" s="89">
        <f>D47+D53</f>
        <v>0</v>
      </c>
      <c r="E41" s="91">
        <f t="shared" si="23"/>
        <v>0</v>
      </c>
      <c r="F41" s="90">
        <f t="shared" si="23"/>
        <v>0</v>
      </c>
      <c r="G41" s="89">
        <f t="shared" si="23"/>
        <v>0</v>
      </c>
      <c r="H41" s="90">
        <f t="shared" si="23"/>
        <v>0</v>
      </c>
      <c r="I41" s="90">
        <f t="shared" si="23"/>
        <v>0</v>
      </c>
      <c r="J41" s="92">
        <f t="shared" si="23"/>
        <v>0</v>
      </c>
      <c r="K41" s="92">
        <f t="shared" si="23"/>
        <v>0</v>
      </c>
      <c r="L41" s="92">
        <f t="shared" si="23"/>
        <v>0</v>
      </c>
      <c r="M41" s="92">
        <f t="shared" si="23"/>
        <v>0</v>
      </c>
      <c r="N41" s="93"/>
      <c r="O41" s="5"/>
    </row>
    <row r="42" spans="1:15" s="4" customFormat="1" ht="16.5" thickBot="1">
      <c r="A42" s="18">
        <v>35</v>
      </c>
      <c r="B42" s="94" t="s">
        <v>51</v>
      </c>
      <c r="C42" s="77">
        <f>SUM(D42:J42)</f>
        <v>0</v>
      </c>
      <c r="D42" s="95">
        <f>D48+D54</f>
        <v>0</v>
      </c>
      <c r="E42" s="102">
        <f t="shared" si="23"/>
        <v>0</v>
      </c>
      <c r="F42" s="101">
        <f t="shared" si="23"/>
        <v>0</v>
      </c>
      <c r="G42" s="105">
        <f t="shared" si="23"/>
        <v>0</v>
      </c>
      <c r="H42" s="101">
        <f t="shared" si="23"/>
        <v>0</v>
      </c>
      <c r="I42" s="101">
        <f t="shared" si="23"/>
        <v>0</v>
      </c>
      <c r="J42" s="103">
        <f t="shared" si="23"/>
        <v>0</v>
      </c>
      <c r="K42" s="103">
        <f t="shared" si="23"/>
        <v>0</v>
      </c>
      <c r="L42" s="103">
        <f t="shared" si="23"/>
        <v>0</v>
      </c>
      <c r="M42" s="103">
        <f t="shared" si="23"/>
        <v>0</v>
      </c>
      <c r="N42" s="100"/>
      <c r="O42" s="5"/>
    </row>
    <row r="43" spans="1:15" s="4" customFormat="1" ht="16.5" thickBot="1">
      <c r="A43" s="18">
        <v>36</v>
      </c>
      <c r="B43" s="399" t="s">
        <v>58</v>
      </c>
      <c r="C43" s="400"/>
      <c r="D43" s="400"/>
      <c r="E43" s="400"/>
      <c r="F43" s="400"/>
      <c r="G43" s="400"/>
      <c r="H43" s="400"/>
      <c r="I43" s="400"/>
      <c r="J43" s="400"/>
      <c r="K43" s="400"/>
      <c r="L43" s="400"/>
      <c r="M43" s="400"/>
      <c r="N43" s="401"/>
      <c r="O43" s="5"/>
    </row>
    <row r="44" spans="1:15" s="4" customFormat="1" ht="32.25" thickBot="1">
      <c r="A44" s="18">
        <v>37</v>
      </c>
      <c r="B44" s="83" t="s">
        <v>59</v>
      </c>
      <c r="C44" s="63">
        <f t="shared" ref="C44:M44" si="24">C45+C46+C47+C48</f>
        <v>0</v>
      </c>
      <c r="D44" s="106">
        <f t="shared" si="24"/>
        <v>0</v>
      </c>
      <c r="E44" s="107">
        <f t="shared" si="24"/>
        <v>0</v>
      </c>
      <c r="F44" s="108">
        <f t="shared" si="24"/>
        <v>0</v>
      </c>
      <c r="G44" s="109">
        <f t="shared" si="24"/>
        <v>0</v>
      </c>
      <c r="H44" s="108">
        <f t="shared" si="24"/>
        <v>0</v>
      </c>
      <c r="I44" s="108">
        <f t="shared" si="24"/>
        <v>0</v>
      </c>
      <c r="J44" s="110">
        <f t="shared" si="24"/>
        <v>0</v>
      </c>
      <c r="K44" s="110">
        <f t="shared" si="24"/>
        <v>0</v>
      </c>
      <c r="L44" s="110">
        <f t="shared" si="24"/>
        <v>0</v>
      </c>
      <c r="M44" s="110">
        <f t="shared" si="24"/>
        <v>0</v>
      </c>
      <c r="N44" s="87"/>
      <c r="O44" s="5"/>
    </row>
    <row r="45" spans="1:15" s="4" customFormat="1" ht="16.5" thickBot="1">
      <c r="A45" s="18">
        <v>38</v>
      </c>
      <c r="B45" s="104" t="s">
        <v>7</v>
      </c>
      <c r="C45" s="44">
        <f>SUM(D45:J45)</f>
        <v>0</v>
      </c>
      <c r="D45" s="111">
        <v>0</v>
      </c>
      <c r="E45" s="112">
        <v>0</v>
      </c>
      <c r="F45" s="113">
        <v>0</v>
      </c>
      <c r="G45" s="111">
        <v>0</v>
      </c>
      <c r="H45" s="113">
        <v>0</v>
      </c>
      <c r="I45" s="113">
        <v>0</v>
      </c>
      <c r="J45" s="114">
        <v>0</v>
      </c>
      <c r="K45" s="114">
        <v>0</v>
      </c>
      <c r="L45" s="114">
        <v>0</v>
      </c>
      <c r="M45" s="114">
        <v>0</v>
      </c>
      <c r="N45" s="93"/>
      <c r="O45" s="5"/>
    </row>
    <row r="46" spans="1:15" s="4" customFormat="1" ht="16.5" thickBot="1">
      <c r="A46" s="18">
        <v>39</v>
      </c>
      <c r="B46" s="88" t="s">
        <v>6</v>
      </c>
      <c r="C46" s="44">
        <f>SUM(D46:J46)</f>
        <v>0</v>
      </c>
      <c r="D46" s="111">
        <v>0</v>
      </c>
      <c r="E46" s="112">
        <v>0</v>
      </c>
      <c r="F46" s="113">
        <v>0</v>
      </c>
      <c r="G46" s="111">
        <v>0</v>
      </c>
      <c r="H46" s="113">
        <v>0</v>
      </c>
      <c r="I46" s="113">
        <v>0</v>
      </c>
      <c r="J46" s="114">
        <v>0</v>
      </c>
      <c r="K46" s="114">
        <v>0</v>
      </c>
      <c r="L46" s="114">
        <v>0</v>
      </c>
      <c r="M46" s="114">
        <v>0</v>
      </c>
      <c r="N46" s="93"/>
      <c r="O46" s="5"/>
    </row>
    <row r="47" spans="1:15" s="4" customFormat="1" ht="16.5" thickBot="1">
      <c r="A47" s="18">
        <v>40</v>
      </c>
      <c r="B47" s="94" t="s">
        <v>8</v>
      </c>
      <c r="C47" s="44">
        <f>SUM(D47:J47)</f>
        <v>0</v>
      </c>
      <c r="D47" s="111">
        <v>0</v>
      </c>
      <c r="E47" s="112">
        <v>0</v>
      </c>
      <c r="F47" s="113">
        <v>0</v>
      </c>
      <c r="G47" s="111">
        <v>0</v>
      </c>
      <c r="H47" s="113">
        <v>0</v>
      </c>
      <c r="I47" s="113">
        <v>0</v>
      </c>
      <c r="J47" s="114">
        <v>0</v>
      </c>
      <c r="K47" s="114">
        <v>0</v>
      </c>
      <c r="L47" s="114">
        <v>0</v>
      </c>
      <c r="M47" s="114">
        <v>0</v>
      </c>
      <c r="N47" s="93"/>
      <c r="O47" s="5"/>
    </row>
    <row r="48" spans="1:15" s="4" customFormat="1" ht="16.5" thickBot="1">
      <c r="A48" s="18">
        <v>41</v>
      </c>
      <c r="B48" s="94" t="s">
        <v>51</v>
      </c>
      <c r="C48" s="77">
        <f>SUM(D48:J48)</f>
        <v>0</v>
      </c>
      <c r="D48" s="115">
        <v>0</v>
      </c>
      <c r="E48" s="116">
        <v>0</v>
      </c>
      <c r="F48" s="117">
        <v>0</v>
      </c>
      <c r="G48" s="118">
        <v>0</v>
      </c>
      <c r="H48" s="117">
        <v>0</v>
      </c>
      <c r="I48" s="117">
        <v>0</v>
      </c>
      <c r="J48" s="120">
        <v>0</v>
      </c>
      <c r="K48" s="120">
        <v>0</v>
      </c>
      <c r="L48" s="120">
        <v>0</v>
      </c>
      <c r="M48" s="120">
        <v>0</v>
      </c>
      <c r="N48" s="100"/>
      <c r="O48" s="5"/>
    </row>
    <row r="49" spans="1:15" s="4" customFormat="1" ht="16.5" thickBot="1">
      <c r="A49" s="18">
        <v>42</v>
      </c>
      <c r="B49" s="399" t="s">
        <v>60</v>
      </c>
      <c r="C49" s="400"/>
      <c r="D49" s="400"/>
      <c r="E49" s="400"/>
      <c r="F49" s="400"/>
      <c r="G49" s="400"/>
      <c r="H49" s="400"/>
      <c r="I49" s="400"/>
      <c r="J49" s="400"/>
      <c r="K49" s="400"/>
      <c r="L49" s="400"/>
      <c r="M49" s="400"/>
      <c r="N49" s="401"/>
      <c r="O49" s="5"/>
    </row>
    <row r="50" spans="1:15" s="4" customFormat="1" ht="24" customHeight="1" thickBot="1">
      <c r="A50" s="18">
        <v>43</v>
      </c>
      <c r="B50" s="83" t="s">
        <v>74</v>
      </c>
      <c r="C50" s="63">
        <f>C51+C52+C53+C54</f>
        <v>0</v>
      </c>
      <c r="D50" s="106">
        <f t="shared" ref="D50:M50" si="25">D51+D52+D53+D54</f>
        <v>0</v>
      </c>
      <c r="E50" s="107">
        <f t="shared" si="25"/>
        <v>0</v>
      </c>
      <c r="F50" s="107">
        <f t="shared" si="25"/>
        <v>0</v>
      </c>
      <c r="G50" s="108">
        <f t="shared" si="25"/>
        <v>0</v>
      </c>
      <c r="H50" s="108">
        <f t="shared" si="25"/>
        <v>0</v>
      </c>
      <c r="I50" s="108">
        <f t="shared" si="25"/>
        <v>0</v>
      </c>
      <c r="J50" s="110">
        <f t="shared" si="25"/>
        <v>0</v>
      </c>
      <c r="K50" s="110">
        <f t="shared" si="25"/>
        <v>0</v>
      </c>
      <c r="L50" s="110">
        <f t="shared" si="25"/>
        <v>0</v>
      </c>
      <c r="M50" s="110">
        <f t="shared" si="25"/>
        <v>0</v>
      </c>
      <c r="N50" s="121"/>
      <c r="O50" s="5"/>
    </row>
    <row r="51" spans="1:15" s="4" customFormat="1" ht="16.5" thickBot="1">
      <c r="A51" s="18">
        <v>44</v>
      </c>
      <c r="B51" s="70" t="s">
        <v>7</v>
      </c>
      <c r="C51" s="44">
        <f>SUM(D51:J51)</f>
        <v>0</v>
      </c>
      <c r="D51" s="111">
        <v>0</v>
      </c>
      <c r="E51" s="112">
        <v>0</v>
      </c>
      <c r="F51" s="112">
        <v>0</v>
      </c>
      <c r="G51" s="113">
        <v>0</v>
      </c>
      <c r="H51" s="113">
        <v>0</v>
      </c>
      <c r="I51" s="113">
        <v>0</v>
      </c>
      <c r="J51" s="114">
        <v>0</v>
      </c>
      <c r="K51" s="114">
        <v>0</v>
      </c>
      <c r="L51" s="114">
        <v>0</v>
      </c>
      <c r="M51" s="114">
        <v>0</v>
      </c>
      <c r="N51" s="93"/>
      <c r="O51" s="5"/>
    </row>
    <row r="52" spans="1:15" s="4" customFormat="1" ht="16.5" thickBot="1">
      <c r="A52" s="18">
        <v>45</v>
      </c>
      <c r="B52" s="72" t="s">
        <v>6</v>
      </c>
      <c r="C52" s="44">
        <f>SUM(D52:J52)</f>
        <v>0</v>
      </c>
      <c r="D52" s="111">
        <v>0</v>
      </c>
      <c r="E52" s="112">
        <v>0</v>
      </c>
      <c r="F52" s="112">
        <v>0</v>
      </c>
      <c r="G52" s="113">
        <v>0</v>
      </c>
      <c r="H52" s="113">
        <v>0</v>
      </c>
      <c r="I52" s="113">
        <v>0</v>
      </c>
      <c r="J52" s="114">
        <v>0</v>
      </c>
      <c r="K52" s="114">
        <v>0</v>
      </c>
      <c r="L52" s="114">
        <v>0</v>
      </c>
      <c r="M52" s="114">
        <v>0</v>
      </c>
      <c r="N52" s="93"/>
      <c r="O52" s="5"/>
    </row>
    <row r="53" spans="1:15" s="4" customFormat="1" ht="16.5" thickBot="1">
      <c r="A53" s="18">
        <v>46</v>
      </c>
      <c r="B53" s="70" t="s">
        <v>8</v>
      </c>
      <c r="C53" s="44">
        <f>SUM(D53:J53)</f>
        <v>0</v>
      </c>
      <c r="D53" s="111">
        <v>0</v>
      </c>
      <c r="E53" s="112">
        <v>0</v>
      </c>
      <c r="F53" s="112">
        <v>0</v>
      </c>
      <c r="G53" s="113">
        <v>0</v>
      </c>
      <c r="H53" s="113">
        <v>0</v>
      </c>
      <c r="I53" s="113">
        <v>0</v>
      </c>
      <c r="J53" s="114">
        <v>0</v>
      </c>
      <c r="K53" s="114">
        <v>0</v>
      </c>
      <c r="L53" s="114">
        <v>0</v>
      </c>
      <c r="M53" s="114">
        <v>0</v>
      </c>
      <c r="N53" s="93"/>
      <c r="O53" s="5"/>
    </row>
    <row r="54" spans="1:15" s="4" customFormat="1" ht="16.5" thickBot="1">
      <c r="A54" s="18">
        <v>47</v>
      </c>
      <c r="B54" s="73" t="s">
        <v>51</v>
      </c>
      <c r="C54" s="77">
        <f>SUM(D54:J54)</f>
        <v>0</v>
      </c>
      <c r="D54" s="115">
        <v>0</v>
      </c>
      <c r="E54" s="116">
        <v>0</v>
      </c>
      <c r="F54" s="116">
        <v>0</v>
      </c>
      <c r="G54" s="117">
        <v>0</v>
      </c>
      <c r="H54" s="117">
        <v>0</v>
      </c>
      <c r="I54" s="117">
        <v>0</v>
      </c>
      <c r="J54" s="120">
        <v>0</v>
      </c>
      <c r="K54" s="120">
        <v>0</v>
      </c>
      <c r="L54" s="120">
        <v>0</v>
      </c>
      <c r="M54" s="120">
        <v>0</v>
      </c>
      <c r="N54" s="100"/>
      <c r="O54" s="5"/>
    </row>
    <row r="55" spans="1:15" s="4" customFormat="1" ht="16.5" thickBot="1">
      <c r="A55" s="18">
        <v>48</v>
      </c>
      <c r="B55" s="399" t="s">
        <v>61</v>
      </c>
      <c r="C55" s="400"/>
      <c r="D55" s="400"/>
      <c r="E55" s="400"/>
      <c r="F55" s="400"/>
      <c r="G55" s="400"/>
      <c r="H55" s="400"/>
      <c r="I55" s="400"/>
      <c r="J55" s="400"/>
      <c r="K55" s="400"/>
      <c r="L55" s="400"/>
      <c r="M55" s="400"/>
      <c r="N55" s="401"/>
      <c r="O55" s="5"/>
    </row>
    <row r="56" spans="1:15" s="4" customFormat="1" ht="48" thickBot="1">
      <c r="A56" s="18">
        <v>49</v>
      </c>
      <c r="B56" s="83" t="s">
        <v>62</v>
      </c>
      <c r="C56" s="63">
        <f t="shared" ref="C56:M56" si="26">C57+C58+C59+C60</f>
        <v>0</v>
      </c>
      <c r="D56" s="106">
        <f t="shared" si="26"/>
        <v>0</v>
      </c>
      <c r="E56" s="108">
        <f t="shared" si="26"/>
        <v>0</v>
      </c>
      <c r="F56" s="106">
        <f t="shared" si="26"/>
        <v>0</v>
      </c>
      <c r="G56" s="107">
        <f t="shared" si="26"/>
        <v>0</v>
      </c>
      <c r="H56" s="108">
        <f t="shared" si="26"/>
        <v>0</v>
      </c>
      <c r="I56" s="108">
        <f t="shared" si="26"/>
        <v>0</v>
      </c>
      <c r="J56" s="110">
        <f t="shared" si="26"/>
        <v>0</v>
      </c>
      <c r="K56" s="110">
        <f t="shared" si="26"/>
        <v>0</v>
      </c>
      <c r="L56" s="110">
        <f t="shared" si="26"/>
        <v>0</v>
      </c>
      <c r="M56" s="110">
        <f t="shared" si="26"/>
        <v>0</v>
      </c>
      <c r="N56" s="87"/>
      <c r="O56" s="5"/>
    </row>
    <row r="57" spans="1:15" s="4" customFormat="1" ht="16.5" thickBot="1">
      <c r="A57" s="18">
        <v>50</v>
      </c>
      <c r="B57" s="104" t="s">
        <v>7</v>
      </c>
      <c r="C57" s="44">
        <f>SUM(D57:J57)</f>
        <v>0</v>
      </c>
      <c r="D57" s="111">
        <v>0</v>
      </c>
      <c r="E57" s="113">
        <v>0</v>
      </c>
      <c r="F57" s="111">
        <v>0</v>
      </c>
      <c r="G57" s="112">
        <v>0</v>
      </c>
      <c r="H57" s="113">
        <v>0</v>
      </c>
      <c r="I57" s="113">
        <v>0</v>
      </c>
      <c r="J57" s="114">
        <v>0</v>
      </c>
      <c r="K57" s="114">
        <v>0</v>
      </c>
      <c r="L57" s="114">
        <v>0</v>
      </c>
      <c r="M57" s="114">
        <v>0</v>
      </c>
      <c r="N57" s="93"/>
      <c r="O57" s="5"/>
    </row>
    <row r="58" spans="1:15" s="4" customFormat="1" ht="16.5" thickBot="1">
      <c r="A58" s="18">
        <v>51</v>
      </c>
      <c r="B58" s="88" t="s">
        <v>6</v>
      </c>
      <c r="C58" s="44">
        <f>SUM(D58:J58)</f>
        <v>0</v>
      </c>
      <c r="D58" s="111">
        <v>0</v>
      </c>
      <c r="E58" s="113">
        <v>0</v>
      </c>
      <c r="F58" s="111">
        <v>0</v>
      </c>
      <c r="G58" s="112">
        <v>0</v>
      </c>
      <c r="H58" s="113">
        <v>0</v>
      </c>
      <c r="I58" s="113">
        <v>0</v>
      </c>
      <c r="J58" s="114">
        <v>0</v>
      </c>
      <c r="K58" s="114">
        <v>0</v>
      </c>
      <c r="L58" s="114">
        <v>0</v>
      </c>
      <c r="M58" s="114">
        <v>0</v>
      </c>
      <c r="N58" s="93"/>
      <c r="O58" s="5"/>
    </row>
    <row r="59" spans="1:15" s="4" customFormat="1" ht="16.5" thickBot="1">
      <c r="A59" s="18">
        <v>52</v>
      </c>
      <c r="B59" s="94" t="s">
        <v>8</v>
      </c>
      <c r="C59" s="44">
        <f>SUM(D59:J59)</f>
        <v>0</v>
      </c>
      <c r="D59" s="111">
        <v>0</v>
      </c>
      <c r="E59" s="113">
        <v>0</v>
      </c>
      <c r="F59" s="111">
        <v>0</v>
      </c>
      <c r="G59" s="112">
        <v>0</v>
      </c>
      <c r="H59" s="113">
        <v>0</v>
      </c>
      <c r="I59" s="113">
        <v>0</v>
      </c>
      <c r="J59" s="114">
        <v>0</v>
      </c>
      <c r="K59" s="114">
        <v>0</v>
      </c>
      <c r="L59" s="114">
        <v>0</v>
      </c>
      <c r="M59" s="114">
        <v>0</v>
      </c>
      <c r="N59" s="93"/>
      <c r="O59" s="5"/>
    </row>
    <row r="60" spans="1:15" s="4" customFormat="1" ht="16.5" thickBot="1">
      <c r="A60" s="18">
        <v>53</v>
      </c>
      <c r="B60" s="94" t="s">
        <v>51</v>
      </c>
      <c r="C60" s="77">
        <f>SUM(D60:J60)</f>
        <v>0</v>
      </c>
      <c r="D60" s="115">
        <v>0</v>
      </c>
      <c r="E60" s="117">
        <v>0</v>
      </c>
      <c r="F60" s="115">
        <v>0</v>
      </c>
      <c r="G60" s="116">
        <v>0</v>
      </c>
      <c r="H60" s="117">
        <v>0</v>
      </c>
      <c r="I60" s="117">
        <v>0</v>
      </c>
      <c r="J60" s="120">
        <v>0</v>
      </c>
      <c r="K60" s="120">
        <v>0</v>
      </c>
      <c r="L60" s="120">
        <v>0</v>
      </c>
      <c r="M60" s="120">
        <v>0</v>
      </c>
      <c r="N60" s="100"/>
      <c r="O60" s="5"/>
    </row>
    <row r="61" spans="1:15" ht="16.5" thickBot="1">
      <c r="A61" s="18">
        <v>54</v>
      </c>
      <c r="B61" s="399" t="s">
        <v>63</v>
      </c>
      <c r="C61" s="399"/>
      <c r="D61" s="399"/>
      <c r="E61" s="399"/>
      <c r="F61" s="399"/>
      <c r="G61" s="399"/>
      <c r="H61" s="399"/>
      <c r="I61" s="399"/>
      <c r="J61" s="399"/>
      <c r="K61" s="399"/>
      <c r="L61" s="399"/>
      <c r="M61" s="399"/>
      <c r="N61" s="410"/>
    </row>
    <row r="62" spans="1:15" ht="32.25" thickBot="1">
      <c r="A62" s="18">
        <v>55</v>
      </c>
      <c r="B62" s="122" t="s">
        <v>47</v>
      </c>
      <c r="C62" s="63">
        <f>D62+E62+F62+G62+H62+I62+J62+K62+L62+M62</f>
        <v>2284171.6778899999</v>
      </c>
      <c r="D62" s="64">
        <f>D63+D64</f>
        <v>199697.76360999999</v>
      </c>
      <c r="E62" s="66">
        <f t="shared" ref="E62:M62" si="27">E63+E64</f>
        <v>211016.08199999999</v>
      </c>
      <c r="F62" s="64">
        <f t="shared" si="27"/>
        <v>223066.70600000001</v>
      </c>
      <c r="G62" s="84">
        <f t="shared" si="27"/>
        <v>222998.41999999998</v>
      </c>
      <c r="H62" s="84">
        <f t="shared" si="27"/>
        <v>240702.32500000001</v>
      </c>
      <c r="I62" s="84">
        <f t="shared" si="27"/>
        <v>260672.05</v>
      </c>
      <c r="J62" s="84">
        <f t="shared" si="27"/>
        <v>298737.23728</v>
      </c>
      <c r="K62" s="84">
        <f t="shared" si="27"/>
        <v>308336.04700000002</v>
      </c>
      <c r="L62" s="84">
        <f t="shared" si="27"/>
        <v>318945.04700000002</v>
      </c>
      <c r="M62" s="84">
        <f t="shared" si="27"/>
        <v>0</v>
      </c>
      <c r="N62" s="87"/>
    </row>
    <row r="63" spans="1:15" ht="16.5" thickBot="1">
      <c r="A63" s="18">
        <v>56</v>
      </c>
      <c r="B63" s="72" t="s">
        <v>6</v>
      </c>
      <c r="C63" s="36">
        <f>D63+E63+F63+G63+H63+I63+J63+K63+L63+M63</f>
        <v>1321790.21</v>
      </c>
      <c r="D63" s="90">
        <f t="shared" ref="D63:I63" si="28">D70+D72+D74+D76+D78+D80+D82+D86</f>
        <v>118709.63499999999</v>
      </c>
      <c r="E63" s="90">
        <f t="shared" si="28"/>
        <v>119972</v>
      </c>
      <c r="F63" s="90">
        <f t="shared" si="28"/>
        <v>125011.40000000001</v>
      </c>
      <c r="G63" s="90">
        <f t="shared" si="28"/>
        <v>129391.99999999999</v>
      </c>
      <c r="H63" s="90">
        <f t="shared" si="28"/>
        <v>138583.11500000002</v>
      </c>
      <c r="I63" s="90">
        <f t="shared" si="28"/>
        <v>150611.66</v>
      </c>
      <c r="J63" s="90">
        <f>J70+J72+J74+J76+J78+J80+J82</f>
        <v>173591.4</v>
      </c>
      <c r="K63" s="90">
        <f>K70+K72+K74+K76+K78+K80+K82</f>
        <v>177655</v>
      </c>
      <c r="L63" s="90">
        <f>L70+L72+L74+L76+L78+L80+L82</f>
        <v>188264</v>
      </c>
      <c r="M63" s="90">
        <f>M70+M72+M74+M76+M78+M80+M82</f>
        <v>0</v>
      </c>
      <c r="N63" s="93"/>
    </row>
    <row r="64" spans="1:15" ht="16.5" thickBot="1">
      <c r="A64" s="18">
        <v>57</v>
      </c>
      <c r="B64" s="73" t="s">
        <v>8</v>
      </c>
      <c r="C64" s="36">
        <f>D64+E64+F64+G64+H64+I64+J64+K64+L64+M64</f>
        <v>962381.46788999997</v>
      </c>
      <c r="D64" s="95">
        <f>D66+D68</f>
        <v>80988.12861</v>
      </c>
      <c r="E64" s="96">
        <f t="shared" ref="E64:M64" si="29">E66+E68</f>
        <v>91044.081999999995</v>
      </c>
      <c r="F64" s="95">
        <f t="shared" si="29"/>
        <v>98055.305999999997</v>
      </c>
      <c r="G64" s="96">
        <f t="shared" si="29"/>
        <v>93606.42</v>
      </c>
      <c r="H64" s="96">
        <f>H66+H68+H83</f>
        <v>102119.20999999999</v>
      </c>
      <c r="I64" s="96">
        <f t="shared" si="29"/>
        <v>110060.39</v>
      </c>
      <c r="J64" s="384">
        <f t="shared" si="29"/>
        <v>125145.83727999999</v>
      </c>
      <c r="K64" s="96">
        <f t="shared" si="29"/>
        <v>130681.04700000001</v>
      </c>
      <c r="L64" s="96">
        <f t="shared" si="29"/>
        <v>130681.04700000001</v>
      </c>
      <c r="M64" s="96">
        <f t="shared" si="29"/>
        <v>0</v>
      </c>
      <c r="N64" s="100"/>
    </row>
    <row r="65" spans="1:14" s="15" customFormat="1" ht="102.75" customHeight="1" thickBot="1">
      <c r="A65" s="18">
        <v>58</v>
      </c>
      <c r="B65" s="123" t="s">
        <v>9</v>
      </c>
      <c r="C65" s="79">
        <f t="shared" ref="C65:C73" si="30">SUM(D65:M65)</f>
        <v>962053.91918999993</v>
      </c>
      <c r="D65" s="80">
        <f t="shared" ref="D65:M65" si="31">D66</f>
        <v>80763.609909999999</v>
      </c>
      <c r="E65" s="79">
        <f t="shared" si="31"/>
        <v>91044.081999999995</v>
      </c>
      <c r="F65" s="80">
        <f t="shared" si="31"/>
        <v>98055.305999999997</v>
      </c>
      <c r="G65" s="79">
        <f t="shared" si="31"/>
        <v>93606.42</v>
      </c>
      <c r="H65" s="79">
        <f t="shared" si="31"/>
        <v>102016.18</v>
      </c>
      <c r="I65" s="79">
        <f t="shared" si="31"/>
        <v>110060.39</v>
      </c>
      <c r="J65" s="79">
        <f t="shared" si="31"/>
        <v>125145.83727999999</v>
      </c>
      <c r="K65" s="79">
        <f t="shared" si="31"/>
        <v>130681.04700000001</v>
      </c>
      <c r="L65" s="79">
        <f t="shared" si="31"/>
        <v>130681.04700000001</v>
      </c>
      <c r="M65" s="79">
        <f t="shared" si="31"/>
        <v>0</v>
      </c>
      <c r="N65" s="124" t="s">
        <v>102</v>
      </c>
    </row>
    <row r="66" spans="1:14" s="3" customFormat="1" ht="17.25" customHeight="1" thickBot="1">
      <c r="A66" s="18">
        <v>59</v>
      </c>
      <c r="B66" s="125" t="s">
        <v>8</v>
      </c>
      <c r="C66" s="79">
        <f t="shared" si="30"/>
        <v>962053.91918999993</v>
      </c>
      <c r="D66" s="126">
        <v>80763.609909999999</v>
      </c>
      <c r="E66" s="127">
        <v>91044.081999999995</v>
      </c>
      <c r="F66" s="126">
        <v>98055.305999999997</v>
      </c>
      <c r="G66" s="127">
        <v>93606.42</v>
      </c>
      <c r="H66" s="127">
        <v>102016.18</v>
      </c>
      <c r="I66" s="126">
        <v>110060.39</v>
      </c>
      <c r="J66" s="127">
        <f>120052.358+2030.64-936.46872+342+3657.308</f>
        <v>125145.83727999999</v>
      </c>
      <c r="K66" s="127">
        <v>130681.04700000001</v>
      </c>
      <c r="L66" s="127">
        <v>130681.04700000001</v>
      </c>
      <c r="M66" s="127">
        <v>0</v>
      </c>
      <c r="N66" s="127"/>
    </row>
    <row r="67" spans="1:14" s="15" customFormat="1" ht="32.25" thickBot="1">
      <c r="A67" s="18">
        <v>60</v>
      </c>
      <c r="B67" s="128" t="s">
        <v>10</v>
      </c>
      <c r="C67" s="79">
        <f t="shared" si="30"/>
        <v>224.5187</v>
      </c>
      <c r="D67" s="80">
        <f t="shared" ref="D67:M67" si="32">D68</f>
        <v>224.5187</v>
      </c>
      <c r="E67" s="79">
        <f>E68</f>
        <v>0</v>
      </c>
      <c r="F67" s="80">
        <f t="shared" si="32"/>
        <v>0</v>
      </c>
      <c r="G67" s="79">
        <f t="shared" si="32"/>
        <v>0</v>
      </c>
      <c r="H67" s="79">
        <f t="shared" si="32"/>
        <v>0</v>
      </c>
      <c r="I67" s="79">
        <f t="shared" si="32"/>
        <v>0</v>
      </c>
      <c r="J67" s="79">
        <f t="shared" si="32"/>
        <v>0</v>
      </c>
      <c r="K67" s="79">
        <f t="shared" si="32"/>
        <v>0</v>
      </c>
      <c r="L67" s="79">
        <f t="shared" si="32"/>
        <v>0</v>
      </c>
      <c r="M67" s="79">
        <f t="shared" si="32"/>
        <v>0</v>
      </c>
      <c r="N67" s="124" t="s">
        <v>136</v>
      </c>
    </row>
    <row r="68" spans="1:14" s="3" customFormat="1" ht="15.75" customHeight="1" thickBot="1">
      <c r="A68" s="18">
        <v>61</v>
      </c>
      <c r="B68" s="125" t="s">
        <v>8</v>
      </c>
      <c r="C68" s="129">
        <f t="shared" si="30"/>
        <v>224.5187</v>
      </c>
      <c r="D68" s="126">
        <v>224.5187</v>
      </c>
      <c r="E68" s="127">
        <v>0</v>
      </c>
      <c r="F68" s="126">
        <v>0</v>
      </c>
      <c r="G68" s="127">
        <f>F68*1.04</f>
        <v>0</v>
      </c>
      <c r="H68" s="127">
        <f>G68*1.04</f>
        <v>0</v>
      </c>
      <c r="I68" s="126">
        <f>H68*1.04</f>
        <v>0</v>
      </c>
      <c r="J68" s="127">
        <f>I68*1.04</f>
        <v>0</v>
      </c>
      <c r="K68" s="127">
        <v>0</v>
      </c>
      <c r="L68" s="127">
        <v>0</v>
      </c>
      <c r="M68" s="127">
        <v>0</v>
      </c>
      <c r="N68" s="130"/>
    </row>
    <row r="69" spans="1:14" s="15" customFormat="1" ht="116.25" customHeight="1" thickBot="1">
      <c r="A69" s="18">
        <v>62</v>
      </c>
      <c r="B69" s="128" t="s">
        <v>19</v>
      </c>
      <c r="C69" s="79">
        <f t="shared" si="30"/>
        <v>555403.9</v>
      </c>
      <c r="D69" s="80">
        <f t="shared" ref="D69:M69" si="33">D70</f>
        <v>45947.1</v>
      </c>
      <c r="E69" s="79">
        <f t="shared" si="33"/>
        <v>50782.5</v>
      </c>
      <c r="F69" s="80">
        <f t="shared" si="33"/>
        <v>52246.8</v>
      </c>
      <c r="G69" s="131">
        <f t="shared" si="33"/>
        <v>54095.7</v>
      </c>
      <c r="H69" s="131">
        <f t="shared" si="33"/>
        <v>58476.800000000003</v>
      </c>
      <c r="I69" s="79">
        <f t="shared" si="33"/>
        <v>64923.8</v>
      </c>
      <c r="J69" s="131">
        <f t="shared" si="33"/>
        <v>72991.199999999997</v>
      </c>
      <c r="K69" s="131">
        <f t="shared" si="33"/>
        <v>75479</v>
      </c>
      <c r="L69" s="131">
        <f t="shared" si="33"/>
        <v>80461</v>
      </c>
      <c r="M69" s="131">
        <f t="shared" si="33"/>
        <v>0</v>
      </c>
      <c r="N69" s="124" t="s">
        <v>34</v>
      </c>
    </row>
    <row r="70" spans="1:14" s="3" customFormat="1" ht="16.5" customHeight="1" thickBot="1">
      <c r="A70" s="18">
        <v>63</v>
      </c>
      <c r="B70" s="125" t="s">
        <v>6</v>
      </c>
      <c r="C70" s="129">
        <f t="shared" si="30"/>
        <v>555403.9</v>
      </c>
      <c r="D70" s="126">
        <v>45947.1</v>
      </c>
      <c r="E70" s="127">
        <v>50782.5</v>
      </c>
      <c r="F70" s="126">
        <f>52896.8-650</f>
        <v>52246.8</v>
      </c>
      <c r="G70" s="132">
        <v>54095.7</v>
      </c>
      <c r="H70" s="132">
        <v>58476.800000000003</v>
      </c>
      <c r="I70" s="126">
        <v>64923.8</v>
      </c>
      <c r="J70" s="397">
        <f>70541+2450.2</f>
        <v>72991.199999999997</v>
      </c>
      <c r="K70" s="132">
        <v>75479</v>
      </c>
      <c r="L70" s="132">
        <v>80461</v>
      </c>
      <c r="M70" s="132">
        <v>0</v>
      </c>
      <c r="N70" s="127"/>
    </row>
    <row r="71" spans="1:14" s="3" customFormat="1" ht="134.25" customHeight="1" thickBot="1">
      <c r="A71" s="18">
        <v>64</v>
      </c>
      <c r="B71" s="128" t="s">
        <v>20</v>
      </c>
      <c r="C71" s="79">
        <f t="shared" si="30"/>
        <v>156907.59999999998</v>
      </c>
      <c r="D71" s="80">
        <f t="shared" ref="D71:M71" si="34">D72</f>
        <v>12864.1</v>
      </c>
      <c r="E71" s="79">
        <f t="shared" si="34"/>
        <v>13843.3</v>
      </c>
      <c r="F71" s="80">
        <f t="shared" si="34"/>
        <v>14268.6</v>
      </c>
      <c r="G71" s="79">
        <f t="shared" si="34"/>
        <v>15606.4</v>
      </c>
      <c r="H71" s="79">
        <f t="shared" si="34"/>
        <v>17385.400000000001</v>
      </c>
      <c r="I71" s="79">
        <f t="shared" si="34"/>
        <v>18643.099999999999</v>
      </c>
      <c r="J71" s="79">
        <f t="shared" si="34"/>
        <v>20726.7</v>
      </c>
      <c r="K71" s="79">
        <f t="shared" si="34"/>
        <v>21358</v>
      </c>
      <c r="L71" s="79">
        <f t="shared" si="34"/>
        <v>22212</v>
      </c>
      <c r="M71" s="79">
        <f t="shared" si="34"/>
        <v>0</v>
      </c>
      <c r="N71" s="124" t="s">
        <v>34</v>
      </c>
    </row>
    <row r="72" spans="1:14" s="3" customFormat="1" ht="16.5" thickBot="1">
      <c r="A72" s="18">
        <v>65</v>
      </c>
      <c r="B72" s="125" t="s">
        <v>6</v>
      </c>
      <c r="C72" s="129">
        <f t="shared" si="30"/>
        <v>156907.59999999998</v>
      </c>
      <c r="D72" s="126">
        <v>12864.1</v>
      </c>
      <c r="E72" s="127">
        <v>13843.3</v>
      </c>
      <c r="F72" s="126">
        <f>14392.2-123.6</f>
        <v>14268.6</v>
      </c>
      <c r="G72" s="127">
        <v>15606.4</v>
      </c>
      <c r="H72" s="127">
        <v>17385.400000000001</v>
      </c>
      <c r="I72" s="126">
        <v>18643.099999999999</v>
      </c>
      <c r="J72" s="127">
        <f>20464+262.7</f>
        <v>20726.7</v>
      </c>
      <c r="K72" s="127">
        <v>21358</v>
      </c>
      <c r="L72" s="127">
        <v>22212</v>
      </c>
      <c r="M72" s="127">
        <v>0</v>
      </c>
      <c r="N72" s="127"/>
    </row>
    <row r="73" spans="1:14" s="15" customFormat="1" ht="115.5" customHeight="1" thickBot="1">
      <c r="A73" s="18">
        <v>66</v>
      </c>
      <c r="B73" s="128" t="s">
        <v>21</v>
      </c>
      <c r="C73" s="79">
        <f t="shared" si="30"/>
        <v>10641</v>
      </c>
      <c r="D73" s="80">
        <f t="shared" ref="D73:M73" si="35">D74</f>
        <v>1057</v>
      </c>
      <c r="E73" s="79">
        <f t="shared" si="35"/>
        <v>1234</v>
      </c>
      <c r="F73" s="80">
        <f t="shared" si="35"/>
        <v>1125</v>
      </c>
      <c r="G73" s="79">
        <f t="shared" si="35"/>
        <v>1167</v>
      </c>
      <c r="H73" s="79">
        <f t="shared" si="35"/>
        <v>1173</v>
      </c>
      <c r="I73" s="79">
        <f t="shared" si="35"/>
        <v>1106</v>
      </c>
      <c r="J73" s="79">
        <f t="shared" si="35"/>
        <v>1211</v>
      </c>
      <c r="K73" s="79">
        <f t="shared" si="35"/>
        <v>1259</v>
      </c>
      <c r="L73" s="79">
        <f t="shared" si="35"/>
        <v>1309</v>
      </c>
      <c r="M73" s="79">
        <f t="shared" si="35"/>
        <v>0</v>
      </c>
      <c r="N73" s="124" t="s">
        <v>34</v>
      </c>
    </row>
    <row r="74" spans="1:14" s="3" customFormat="1" ht="16.5" thickBot="1">
      <c r="A74" s="18">
        <v>67</v>
      </c>
      <c r="B74" s="125" t="s">
        <v>6</v>
      </c>
      <c r="C74" s="129">
        <f t="shared" ref="C74:C82" si="36">SUM(D74:M74)</f>
        <v>10641</v>
      </c>
      <c r="D74" s="126">
        <v>1057</v>
      </c>
      <c r="E74" s="127">
        <v>1234</v>
      </c>
      <c r="F74" s="126">
        <v>1125</v>
      </c>
      <c r="G74" s="127">
        <v>1167</v>
      </c>
      <c r="H74" s="127">
        <v>1173</v>
      </c>
      <c r="I74" s="126">
        <v>1106</v>
      </c>
      <c r="J74" s="127">
        <v>1211</v>
      </c>
      <c r="K74" s="127">
        <v>1259</v>
      </c>
      <c r="L74" s="127">
        <v>1309</v>
      </c>
      <c r="M74" s="127">
        <v>0</v>
      </c>
      <c r="N74" s="127"/>
    </row>
    <row r="75" spans="1:14" s="15" customFormat="1" ht="127.5" customHeight="1" thickBot="1">
      <c r="A75" s="18">
        <v>68</v>
      </c>
      <c r="B75" s="133" t="s">
        <v>38</v>
      </c>
      <c r="C75" s="79">
        <f t="shared" si="36"/>
        <v>440514.51</v>
      </c>
      <c r="D75" s="80">
        <f t="shared" ref="D75:M75" si="37">D76</f>
        <v>37789.9</v>
      </c>
      <c r="E75" s="79">
        <f t="shared" si="37"/>
        <v>40633.1</v>
      </c>
      <c r="F75" s="80">
        <f t="shared" si="37"/>
        <v>43239</v>
      </c>
      <c r="G75" s="79">
        <f t="shared" si="37"/>
        <v>44697</v>
      </c>
      <c r="H75" s="79">
        <f t="shared" si="37"/>
        <v>43286.400000000001</v>
      </c>
      <c r="I75" s="79">
        <f>I76</f>
        <v>49059.61</v>
      </c>
      <c r="J75" s="79">
        <f t="shared" si="37"/>
        <v>59264.5</v>
      </c>
      <c r="K75" s="79">
        <f t="shared" si="37"/>
        <v>59316</v>
      </c>
      <c r="L75" s="79">
        <f t="shared" si="37"/>
        <v>63229</v>
      </c>
      <c r="M75" s="79">
        <f t="shared" si="37"/>
        <v>0</v>
      </c>
      <c r="N75" s="124" t="s">
        <v>34</v>
      </c>
    </row>
    <row r="76" spans="1:14" s="3" customFormat="1" ht="15.75" customHeight="1" thickBot="1">
      <c r="A76" s="18">
        <v>69</v>
      </c>
      <c r="B76" s="125" t="s">
        <v>6</v>
      </c>
      <c r="C76" s="129">
        <f t="shared" si="36"/>
        <v>440514.51</v>
      </c>
      <c r="D76" s="126">
        <v>37789.9</v>
      </c>
      <c r="E76" s="127">
        <v>40633.1</v>
      </c>
      <c r="F76" s="126">
        <v>43239</v>
      </c>
      <c r="G76" s="127">
        <v>44697</v>
      </c>
      <c r="H76" s="127">
        <v>43286.400000000001</v>
      </c>
      <c r="I76" s="126">
        <v>49059.61</v>
      </c>
      <c r="J76" s="127">
        <f>55435+3829.5</f>
        <v>59264.5</v>
      </c>
      <c r="K76" s="127">
        <v>59316</v>
      </c>
      <c r="L76" s="127">
        <v>63229</v>
      </c>
      <c r="M76" s="127">
        <v>0</v>
      </c>
      <c r="N76" s="127"/>
    </row>
    <row r="77" spans="1:14" s="15" customFormat="1" ht="192.75" customHeight="1" thickBot="1">
      <c r="A77" s="18">
        <v>70</v>
      </c>
      <c r="B77" s="128" t="s">
        <v>83</v>
      </c>
      <c r="C77" s="79">
        <f t="shared" si="36"/>
        <v>136654.51500000001</v>
      </c>
      <c r="D77" s="80">
        <f t="shared" ref="D77:M77" si="38">D78</f>
        <v>11373.4</v>
      </c>
      <c r="E77" s="79">
        <f t="shared" si="38"/>
        <v>11723.3</v>
      </c>
      <c r="F77" s="80">
        <f t="shared" si="38"/>
        <v>12376.2</v>
      </c>
      <c r="G77" s="79">
        <f t="shared" si="38"/>
        <v>13002.9</v>
      </c>
      <c r="H77" s="79">
        <f t="shared" si="38"/>
        <v>14353.815000000001</v>
      </c>
      <c r="I77" s="79">
        <f t="shared" si="38"/>
        <v>15102.9</v>
      </c>
      <c r="J77" s="79">
        <f t="shared" si="38"/>
        <v>18766</v>
      </c>
      <c r="K77" s="79">
        <f t="shared" si="38"/>
        <v>19586</v>
      </c>
      <c r="L77" s="79">
        <f t="shared" si="38"/>
        <v>20370</v>
      </c>
      <c r="M77" s="79">
        <f t="shared" si="38"/>
        <v>0</v>
      </c>
      <c r="N77" s="124" t="s">
        <v>34</v>
      </c>
    </row>
    <row r="78" spans="1:14" ht="18" customHeight="1" thickBot="1">
      <c r="A78" s="18">
        <v>71</v>
      </c>
      <c r="B78" s="125" t="s">
        <v>6</v>
      </c>
      <c r="C78" s="129">
        <f t="shared" si="36"/>
        <v>136654.51500000001</v>
      </c>
      <c r="D78" s="126">
        <v>11373.4</v>
      </c>
      <c r="E78" s="127">
        <v>11723.3</v>
      </c>
      <c r="F78" s="126">
        <f>12188.1+188.1</f>
        <v>12376.2</v>
      </c>
      <c r="G78" s="127">
        <v>13002.9</v>
      </c>
      <c r="H78" s="127">
        <v>14353.815000000001</v>
      </c>
      <c r="I78" s="126">
        <v>15102.9</v>
      </c>
      <c r="J78" s="127">
        <v>18766</v>
      </c>
      <c r="K78" s="127">
        <v>19586</v>
      </c>
      <c r="L78" s="127">
        <v>20370</v>
      </c>
      <c r="M78" s="127">
        <v>0</v>
      </c>
      <c r="N78" s="134"/>
    </row>
    <row r="79" spans="1:14" s="15" customFormat="1" ht="126" customHeight="1" thickBot="1">
      <c r="A79" s="18">
        <v>72</v>
      </c>
      <c r="B79" s="128" t="s">
        <v>22</v>
      </c>
      <c r="C79" s="79">
        <f t="shared" si="36"/>
        <v>8883.2180000000008</v>
      </c>
      <c r="D79" s="81">
        <f t="shared" ref="D79:M79" si="39">D80</f>
        <v>800.32799999999997</v>
      </c>
      <c r="E79" s="79">
        <f t="shared" si="39"/>
        <v>1755.8</v>
      </c>
      <c r="F79" s="135">
        <f t="shared" si="39"/>
        <v>1755.8</v>
      </c>
      <c r="G79" s="79">
        <f t="shared" si="39"/>
        <v>823</v>
      </c>
      <c r="H79" s="79">
        <f t="shared" si="39"/>
        <v>864</v>
      </c>
      <c r="I79" s="79">
        <f>I80</f>
        <v>912.29</v>
      </c>
      <c r="J79" s="79">
        <f t="shared" si="39"/>
        <v>632</v>
      </c>
      <c r="K79" s="79">
        <f t="shared" si="39"/>
        <v>657</v>
      </c>
      <c r="L79" s="79">
        <f t="shared" si="39"/>
        <v>683</v>
      </c>
      <c r="M79" s="79">
        <f t="shared" si="39"/>
        <v>0</v>
      </c>
      <c r="N79" s="124" t="s">
        <v>34</v>
      </c>
    </row>
    <row r="80" spans="1:14" s="3" customFormat="1" ht="18.75" customHeight="1" thickBot="1">
      <c r="A80" s="18">
        <v>73</v>
      </c>
      <c r="B80" s="125" t="s">
        <v>6</v>
      </c>
      <c r="C80" s="129">
        <f t="shared" si="36"/>
        <v>8883.2180000000008</v>
      </c>
      <c r="D80" s="126">
        <v>800.32799999999997</v>
      </c>
      <c r="E80" s="127">
        <v>1755.8</v>
      </c>
      <c r="F80" s="126">
        <v>1755.8</v>
      </c>
      <c r="G80" s="127">
        <v>823</v>
      </c>
      <c r="H80" s="127">
        <v>864</v>
      </c>
      <c r="I80" s="126">
        <f>239.5+672.79</f>
        <v>912.29</v>
      </c>
      <c r="J80" s="127">
        <v>632</v>
      </c>
      <c r="K80" s="127">
        <v>657</v>
      </c>
      <c r="L80" s="127">
        <v>683</v>
      </c>
      <c r="M80" s="127">
        <v>0</v>
      </c>
      <c r="N80" s="127"/>
    </row>
    <row r="81" spans="1:15" s="15" customFormat="1" ht="63.75" thickBot="1">
      <c r="A81" s="18">
        <v>74</v>
      </c>
      <c r="B81" s="133" t="s">
        <v>39</v>
      </c>
      <c r="C81" s="79">
        <f t="shared" si="36"/>
        <v>11921.507000000001</v>
      </c>
      <c r="D81" s="81">
        <f t="shared" ref="D81:M81" si="40">D82</f>
        <v>8877.8070000000007</v>
      </c>
      <c r="E81" s="79">
        <f t="shared" si="40"/>
        <v>0</v>
      </c>
      <c r="F81" s="135">
        <f t="shared" si="40"/>
        <v>0</v>
      </c>
      <c r="G81" s="79">
        <f t="shared" si="40"/>
        <v>0</v>
      </c>
      <c r="H81" s="79">
        <f t="shared" si="40"/>
        <v>3043.7</v>
      </c>
      <c r="I81" s="79">
        <f t="shared" si="40"/>
        <v>0</v>
      </c>
      <c r="J81" s="79">
        <f t="shared" si="40"/>
        <v>0</v>
      </c>
      <c r="K81" s="79">
        <f t="shared" si="40"/>
        <v>0</v>
      </c>
      <c r="L81" s="79">
        <f t="shared" si="40"/>
        <v>0</v>
      </c>
      <c r="M81" s="79">
        <f t="shared" si="40"/>
        <v>0</v>
      </c>
      <c r="N81" s="124" t="s">
        <v>34</v>
      </c>
    </row>
    <row r="82" spans="1:15" s="3" customFormat="1" ht="21.75" customHeight="1" thickBot="1">
      <c r="A82" s="18">
        <v>75</v>
      </c>
      <c r="B82" s="125" t="s">
        <v>6</v>
      </c>
      <c r="C82" s="129">
        <f t="shared" si="36"/>
        <v>11921.507000000001</v>
      </c>
      <c r="D82" s="126">
        <v>8877.8070000000007</v>
      </c>
      <c r="E82" s="127">
        <v>0</v>
      </c>
      <c r="F82" s="126">
        <v>0</v>
      </c>
      <c r="G82" s="127">
        <v>0</v>
      </c>
      <c r="H82" s="127">
        <v>3043.7</v>
      </c>
      <c r="I82" s="126">
        <v>0</v>
      </c>
      <c r="J82" s="127">
        <v>0</v>
      </c>
      <c r="K82" s="127">
        <v>0</v>
      </c>
      <c r="L82" s="127">
        <v>0</v>
      </c>
      <c r="M82" s="136">
        <v>0</v>
      </c>
      <c r="N82" s="137"/>
    </row>
    <row r="83" spans="1:15" s="3" customFormat="1" ht="21.75" customHeight="1" thickBot="1">
      <c r="A83" s="18">
        <v>76</v>
      </c>
      <c r="B83" s="138" t="s">
        <v>134</v>
      </c>
      <c r="C83" s="80">
        <f>SUM(D83:M83)</f>
        <v>103.03</v>
      </c>
      <c r="D83" s="79">
        <f t="shared" ref="D83:M83" si="41">D84</f>
        <v>0</v>
      </c>
      <c r="E83" s="80">
        <f t="shared" si="41"/>
        <v>0</v>
      </c>
      <c r="F83" s="79">
        <f t="shared" si="41"/>
        <v>0</v>
      </c>
      <c r="G83" s="80">
        <f t="shared" si="41"/>
        <v>0</v>
      </c>
      <c r="H83" s="79">
        <f t="shared" si="41"/>
        <v>103.03</v>
      </c>
      <c r="I83" s="80">
        <f t="shared" si="41"/>
        <v>0</v>
      </c>
      <c r="J83" s="79">
        <f t="shared" si="41"/>
        <v>0</v>
      </c>
      <c r="K83" s="80">
        <f t="shared" si="41"/>
        <v>0</v>
      </c>
      <c r="L83" s="79">
        <f t="shared" si="41"/>
        <v>0</v>
      </c>
      <c r="M83" s="80">
        <f t="shared" si="41"/>
        <v>0</v>
      </c>
      <c r="N83" s="411" t="str">
        <f>N81</f>
        <v>п.1.1.1.1, п. 1.1.1.2,  п. 1.1.2.1</v>
      </c>
    </row>
    <row r="84" spans="1:15" s="3" customFormat="1" ht="21.75" customHeight="1" thickBot="1">
      <c r="A84" s="18">
        <v>77</v>
      </c>
      <c r="B84" s="139" t="s">
        <v>8</v>
      </c>
      <c r="C84" s="140">
        <f>SUM(D84:M84)</f>
        <v>103.03</v>
      </c>
      <c r="D84" s="141">
        <v>0</v>
      </c>
      <c r="E84" s="142">
        <v>0</v>
      </c>
      <c r="F84" s="141">
        <v>0</v>
      </c>
      <c r="G84" s="126">
        <v>0</v>
      </c>
      <c r="H84" s="141">
        <v>103.03</v>
      </c>
      <c r="I84" s="126">
        <v>0</v>
      </c>
      <c r="J84" s="141">
        <v>0</v>
      </c>
      <c r="K84" s="126">
        <f>0</f>
        <v>0</v>
      </c>
      <c r="L84" s="141">
        <v>0</v>
      </c>
      <c r="M84" s="126">
        <v>0</v>
      </c>
      <c r="N84" s="412"/>
    </row>
    <row r="85" spans="1:15" s="3" customFormat="1" ht="82.5" customHeight="1" thickBot="1">
      <c r="A85" s="18">
        <v>78</v>
      </c>
      <c r="B85" s="128" t="s">
        <v>157</v>
      </c>
      <c r="C85" s="79">
        <f>SUM(D85:M85)</f>
        <v>863.96</v>
      </c>
      <c r="D85" s="80">
        <f t="shared" ref="D85:M85" si="42">D86</f>
        <v>0</v>
      </c>
      <c r="E85" s="79">
        <f t="shared" si="42"/>
        <v>0</v>
      </c>
      <c r="F85" s="80">
        <f t="shared" si="42"/>
        <v>0</v>
      </c>
      <c r="G85" s="79">
        <f t="shared" si="42"/>
        <v>0</v>
      </c>
      <c r="H85" s="80">
        <f t="shared" si="42"/>
        <v>0</v>
      </c>
      <c r="I85" s="79">
        <f t="shared" si="42"/>
        <v>863.96</v>
      </c>
      <c r="J85" s="80">
        <f t="shared" si="42"/>
        <v>0</v>
      </c>
      <c r="K85" s="79">
        <f t="shared" si="42"/>
        <v>0</v>
      </c>
      <c r="L85" s="80">
        <f t="shared" si="42"/>
        <v>0</v>
      </c>
      <c r="M85" s="79">
        <f t="shared" si="42"/>
        <v>0</v>
      </c>
      <c r="N85" s="143" t="s">
        <v>102</v>
      </c>
    </row>
    <row r="86" spans="1:15" s="3" customFormat="1" ht="21.75" customHeight="1" thickBot="1">
      <c r="A86" s="18">
        <v>79</v>
      </c>
      <c r="B86" s="144" t="s">
        <v>6</v>
      </c>
      <c r="C86" s="145">
        <f>SUM(D86:M86)</f>
        <v>863.96</v>
      </c>
      <c r="D86" s="142">
        <v>0</v>
      </c>
      <c r="E86" s="141">
        <v>0</v>
      </c>
      <c r="F86" s="142">
        <v>0</v>
      </c>
      <c r="G86" s="141">
        <v>0</v>
      </c>
      <c r="H86" s="142">
        <v>0</v>
      </c>
      <c r="I86" s="141">
        <v>863.96</v>
      </c>
      <c r="J86" s="142">
        <v>0</v>
      </c>
      <c r="K86" s="141">
        <v>0</v>
      </c>
      <c r="L86" s="142">
        <v>0</v>
      </c>
      <c r="M86" s="141">
        <v>0</v>
      </c>
      <c r="N86" s="146"/>
    </row>
    <row r="87" spans="1:15" ht="15.75" customHeight="1" thickBot="1">
      <c r="A87" s="18">
        <v>80</v>
      </c>
      <c r="B87" s="399" t="s">
        <v>11</v>
      </c>
      <c r="C87" s="399"/>
      <c r="D87" s="399"/>
      <c r="E87" s="399"/>
      <c r="F87" s="399"/>
      <c r="G87" s="399"/>
      <c r="H87" s="399"/>
      <c r="I87" s="399"/>
      <c r="J87" s="399"/>
      <c r="K87" s="399"/>
      <c r="L87" s="399"/>
      <c r="M87" s="399"/>
      <c r="N87" s="410"/>
    </row>
    <row r="88" spans="1:15" ht="16.5" thickBot="1">
      <c r="A88" s="18">
        <v>81</v>
      </c>
      <c r="B88" s="147" t="s">
        <v>46</v>
      </c>
      <c r="C88" s="79">
        <f>SUM(D88:M88)</f>
        <v>4998302.8208299996</v>
      </c>
      <c r="D88" s="148">
        <f>D89+D90+D91+D92</f>
        <v>398024.61118999997</v>
      </c>
      <c r="E88" s="79">
        <f>E89+E90+E91+E92</f>
        <v>417806.77</v>
      </c>
      <c r="F88" s="148">
        <f>F89+F90+F91+F92</f>
        <v>460156.39399999997</v>
      </c>
      <c r="G88" s="81">
        <f t="shared" ref="G88:M88" si="43">G89+G90+G91+G92</f>
        <v>483715.88899999997</v>
      </c>
      <c r="H88" s="149">
        <f t="shared" si="43"/>
        <v>534718.62099999993</v>
      </c>
      <c r="I88" s="135">
        <f t="shared" si="43"/>
        <v>589416.01500000001</v>
      </c>
      <c r="J88" s="135">
        <f t="shared" si="43"/>
        <v>707085.79900000012</v>
      </c>
      <c r="K88" s="135">
        <f t="shared" si="43"/>
        <v>688683.35363999999</v>
      </c>
      <c r="L88" s="135">
        <f t="shared" si="43"/>
        <v>718695.36800000002</v>
      </c>
      <c r="M88" s="135">
        <f t="shared" si="43"/>
        <v>0</v>
      </c>
      <c r="N88" s="150"/>
    </row>
    <row r="89" spans="1:15" ht="16.5" thickBot="1">
      <c r="A89" s="18">
        <v>82</v>
      </c>
      <c r="B89" s="83" t="s">
        <v>7</v>
      </c>
      <c r="C89" s="63">
        <f>SUM(D89:M89)</f>
        <v>209521.946</v>
      </c>
      <c r="D89" s="64">
        <f>D95+D113</f>
        <v>0</v>
      </c>
      <c r="E89" s="84">
        <f>E95+E113</f>
        <v>0</v>
      </c>
      <c r="F89" s="64">
        <f t="shared" ref="F89:M89" si="44">F95+F101+F107+F113+F121</f>
        <v>14805.813999999998</v>
      </c>
      <c r="G89" s="85">
        <f t="shared" si="44"/>
        <v>34992.631999999998</v>
      </c>
      <c r="H89" s="84">
        <f t="shared" si="44"/>
        <v>40557.599999999999</v>
      </c>
      <c r="I89" s="36">
        <f t="shared" si="44"/>
        <v>37846.5</v>
      </c>
      <c r="J89" s="84">
        <f>J95+J101+J107+J113+J121</f>
        <v>43902.400000000001</v>
      </c>
      <c r="K89" s="84">
        <f t="shared" si="44"/>
        <v>18805.7</v>
      </c>
      <c r="L89" s="84">
        <f t="shared" si="44"/>
        <v>18611.3</v>
      </c>
      <c r="M89" s="84">
        <f t="shared" si="44"/>
        <v>0</v>
      </c>
      <c r="N89" s="121"/>
    </row>
    <row r="90" spans="1:15" ht="16.5" thickBot="1">
      <c r="A90" s="18">
        <v>83</v>
      </c>
      <c r="B90" s="88" t="s">
        <v>6</v>
      </c>
      <c r="C90" s="36">
        <f>SUM(D90:M90)</f>
        <v>3374675.0380000002</v>
      </c>
      <c r="D90" s="89">
        <f>D96+D114+D119</f>
        <v>279360.47099999996</v>
      </c>
      <c r="E90" s="90">
        <f>E96+E114+E119</f>
        <v>291081.90000000002</v>
      </c>
      <c r="F90" s="89">
        <f t="shared" ref="F90:M91" si="45">F96+F114+F119</f>
        <v>309990.39999999997</v>
      </c>
      <c r="G90" s="91">
        <f>G96+G114+G119</f>
        <v>309076.09999999998</v>
      </c>
      <c r="H90" s="90">
        <f t="shared" si="45"/>
        <v>339590.61699999997</v>
      </c>
      <c r="I90" s="44">
        <f t="shared" si="45"/>
        <v>382629.55</v>
      </c>
      <c r="J90" s="90">
        <f t="shared" si="45"/>
        <v>472486.00000000006</v>
      </c>
      <c r="K90" s="90">
        <f t="shared" si="45"/>
        <v>480801</v>
      </c>
      <c r="L90" s="90">
        <f t="shared" si="45"/>
        <v>509659</v>
      </c>
      <c r="M90" s="90">
        <f t="shared" si="45"/>
        <v>0</v>
      </c>
      <c r="N90" s="113"/>
    </row>
    <row r="91" spans="1:15" ht="16.5" thickBot="1">
      <c r="A91" s="18">
        <v>84</v>
      </c>
      <c r="B91" s="94" t="s">
        <v>8</v>
      </c>
      <c r="C91" s="44">
        <f>SUM(D91:M91)</f>
        <v>1414105.8368299999</v>
      </c>
      <c r="D91" s="89">
        <f>D97+D115+D120</f>
        <v>118664.14018999999</v>
      </c>
      <c r="E91" s="90">
        <f>E97+E115+E120</f>
        <v>126724.87</v>
      </c>
      <c r="F91" s="89">
        <f t="shared" si="45"/>
        <v>135360.18</v>
      </c>
      <c r="G91" s="91">
        <f t="shared" si="45"/>
        <v>139647.15700000001</v>
      </c>
      <c r="H91" s="90">
        <f t="shared" ref="H91:M91" si="46">H97+H115+H120</f>
        <v>154570.40400000001</v>
      </c>
      <c r="I91" s="44">
        <f t="shared" si="46"/>
        <v>168939.965</v>
      </c>
      <c r="J91" s="90">
        <f t="shared" si="46"/>
        <v>190697.39900000003</v>
      </c>
      <c r="K91" s="90">
        <f t="shared" si="46"/>
        <v>189076.65364</v>
      </c>
      <c r="L91" s="90">
        <f t="shared" si="46"/>
        <v>190425.068</v>
      </c>
      <c r="M91" s="90">
        <f t="shared" si="46"/>
        <v>0</v>
      </c>
      <c r="N91" s="113"/>
    </row>
    <row r="92" spans="1:15" ht="16.5" thickBot="1">
      <c r="A92" s="18">
        <v>85</v>
      </c>
      <c r="B92" s="94" t="s">
        <v>51</v>
      </c>
      <c r="C92" s="55">
        <f>SUM(E92:J92)</f>
        <v>0</v>
      </c>
      <c r="D92" s="95">
        <f t="shared" ref="D92:M92" si="47">D98+D116</f>
        <v>0</v>
      </c>
      <c r="E92" s="101">
        <f t="shared" si="47"/>
        <v>0</v>
      </c>
      <c r="F92" s="95">
        <f t="shared" si="47"/>
        <v>0</v>
      </c>
      <c r="G92" s="102">
        <f t="shared" si="47"/>
        <v>0</v>
      </c>
      <c r="H92" s="101">
        <f t="shared" si="47"/>
        <v>0</v>
      </c>
      <c r="I92" s="151">
        <f t="shared" si="47"/>
        <v>0</v>
      </c>
      <c r="J92" s="152">
        <f t="shared" si="47"/>
        <v>0</v>
      </c>
      <c r="K92" s="152">
        <f t="shared" si="47"/>
        <v>0</v>
      </c>
      <c r="L92" s="152">
        <f t="shared" si="47"/>
        <v>0</v>
      </c>
      <c r="M92" s="152">
        <f t="shared" si="47"/>
        <v>0</v>
      </c>
      <c r="N92" s="117"/>
    </row>
    <row r="93" spans="1:15" s="4" customFormat="1" ht="16.5" thickBot="1">
      <c r="A93" s="18">
        <v>86</v>
      </c>
      <c r="B93" s="399" t="s">
        <v>56</v>
      </c>
      <c r="C93" s="400"/>
      <c r="D93" s="400"/>
      <c r="E93" s="400"/>
      <c r="F93" s="400"/>
      <c r="G93" s="400"/>
      <c r="H93" s="400"/>
      <c r="I93" s="400"/>
      <c r="J93" s="400"/>
      <c r="K93" s="400"/>
      <c r="L93" s="400"/>
      <c r="M93" s="400"/>
      <c r="N93" s="401"/>
      <c r="O93" s="5"/>
    </row>
    <row r="94" spans="1:15" s="4" customFormat="1" ht="32.25" thickBot="1">
      <c r="A94" s="18">
        <v>87</v>
      </c>
      <c r="B94" s="83" t="s">
        <v>57</v>
      </c>
      <c r="C94" s="63">
        <f t="shared" ref="C94:M94" si="48">C95+C96+C97+C98</f>
        <v>0</v>
      </c>
      <c r="D94" s="64">
        <f t="shared" si="48"/>
        <v>0</v>
      </c>
      <c r="E94" s="66">
        <f t="shared" si="48"/>
        <v>0</v>
      </c>
      <c r="F94" s="64">
        <f t="shared" si="48"/>
        <v>0</v>
      </c>
      <c r="G94" s="66">
        <f t="shared" si="48"/>
        <v>0</v>
      </c>
      <c r="H94" s="66">
        <f t="shared" si="48"/>
        <v>0</v>
      </c>
      <c r="I94" s="64">
        <f t="shared" si="48"/>
        <v>0</v>
      </c>
      <c r="J94" s="66">
        <f t="shared" si="48"/>
        <v>0</v>
      </c>
      <c r="K94" s="64">
        <f t="shared" si="48"/>
        <v>0</v>
      </c>
      <c r="L94" s="66">
        <f t="shared" si="48"/>
        <v>0</v>
      </c>
      <c r="M94" s="64">
        <f t="shared" si="48"/>
        <v>0</v>
      </c>
      <c r="N94" s="154"/>
      <c r="O94" s="5"/>
    </row>
    <row r="95" spans="1:15" s="4" customFormat="1" ht="16.5" thickBot="1">
      <c r="A95" s="18">
        <v>88</v>
      </c>
      <c r="B95" s="104" t="s">
        <v>7</v>
      </c>
      <c r="C95" s="44">
        <f>SUM(E95:J95)</f>
        <v>0</v>
      </c>
      <c r="D95" s="89">
        <f t="shared" ref="D95:M98" si="49">D101+D107</f>
        <v>0</v>
      </c>
      <c r="E95" s="90">
        <f t="shared" si="49"/>
        <v>0</v>
      </c>
      <c r="F95" s="89">
        <f t="shared" si="49"/>
        <v>0</v>
      </c>
      <c r="G95" s="90">
        <f t="shared" si="49"/>
        <v>0</v>
      </c>
      <c r="H95" s="90">
        <f t="shared" si="49"/>
        <v>0</v>
      </c>
      <c r="I95" s="89">
        <f t="shared" si="49"/>
        <v>0</v>
      </c>
      <c r="J95" s="90">
        <f t="shared" si="49"/>
        <v>0</v>
      </c>
      <c r="K95" s="89">
        <f t="shared" si="49"/>
        <v>0</v>
      </c>
      <c r="L95" s="90">
        <f t="shared" si="49"/>
        <v>0</v>
      </c>
      <c r="M95" s="89">
        <f t="shared" si="49"/>
        <v>0</v>
      </c>
      <c r="N95" s="93"/>
      <c r="O95" s="5"/>
    </row>
    <row r="96" spans="1:15" s="4" customFormat="1" ht="16.5" thickBot="1">
      <c r="A96" s="18">
        <v>89</v>
      </c>
      <c r="B96" s="88" t="s">
        <v>6</v>
      </c>
      <c r="C96" s="44">
        <f>SUM(E96:J96)</f>
        <v>0</v>
      </c>
      <c r="D96" s="89">
        <f t="shared" si="49"/>
        <v>0</v>
      </c>
      <c r="E96" s="90">
        <f t="shared" si="49"/>
        <v>0</v>
      </c>
      <c r="F96" s="89">
        <f t="shared" si="49"/>
        <v>0</v>
      </c>
      <c r="G96" s="90">
        <f t="shared" si="49"/>
        <v>0</v>
      </c>
      <c r="H96" s="90">
        <f t="shared" si="49"/>
        <v>0</v>
      </c>
      <c r="I96" s="89">
        <f t="shared" si="49"/>
        <v>0</v>
      </c>
      <c r="J96" s="90">
        <f t="shared" si="49"/>
        <v>0</v>
      </c>
      <c r="K96" s="89">
        <f t="shared" si="49"/>
        <v>0</v>
      </c>
      <c r="L96" s="90">
        <f t="shared" si="49"/>
        <v>0</v>
      </c>
      <c r="M96" s="89">
        <f t="shared" si="49"/>
        <v>0</v>
      </c>
      <c r="N96" s="93"/>
      <c r="O96" s="5"/>
    </row>
    <row r="97" spans="1:15" s="4" customFormat="1" ht="16.5" thickBot="1">
      <c r="A97" s="18">
        <v>90</v>
      </c>
      <c r="B97" s="94" t="s">
        <v>8</v>
      </c>
      <c r="C97" s="44">
        <f>SUM(E97:J97)</f>
        <v>0</v>
      </c>
      <c r="D97" s="89">
        <f t="shared" si="49"/>
        <v>0</v>
      </c>
      <c r="E97" s="90">
        <f t="shared" si="49"/>
        <v>0</v>
      </c>
      <c r="F97" s="89">
        <f t="shared" si="49"/>
        <v>0</v>
      </c>
      <c r="G97" s="90">
        <f t="shared" si="49"/>
        <v>0</v>
      </c>
      <c r="H97" s="90">
        <f t="shared" si="49"/>
        <v>0</v>
      </c>
      <c r="I97" s="89">
        <f t="shared" si="49"/>
        <v>0</v>
      </c>
      <c r="J97" s="90">
        <f t="shared" si="49"/>
        <v>0</v>
      </c>
      <c r="K97" s="89">
        <f t="shared" si="49"/>
        <v>0</v>
      </c>
      <c r="L97" s="90">
        <f t="shared" si="49"/>
        <v>0</v>
      </c>
      <c r="M97" s="89">
        <f t="shared" si="49"/>
        <v>0</v>
      </c>
      <c r="N97" s="93"/>
      <c r="O97" s="5"/>
    </row>
    <row r="98" spans="1:15" s="4" customFormat="1" ht="16.5" thickBot="1">
      <c r="A98" s="18">
        <v>91</v>
      </c>
      <c r="B98" s="94" t="s">
        <v>51</v>
      </c>
      <c r="C98" s="77">
        <f>SUM(E98:J98)</f>
        <v>0</v>
      </c>
      <c r="D98" s="95">
        <f t="shared" si="49"/>
        <v>0</v>
      </c>
      <c r="E98" s="101">
        <f t="shared" si="49"/>
        <v>0</v>
      </c>
      <c r="F98" s="95">
        <f t="shared" si="49"/>
        <v>0</v>
      </c>
      <c r="G98" s="101">
        <f t="shared" si="49"/>
        <v>0</v>
      </c>
      <c r="H98" s="101">
        <f t="shared" si="49"/>
        <v>0</v>
      </c>
      <c r="I98" s="95">
        <f t="shared" si="49"/>
        <v>0</v>
      </c>
      <c r="J98" s="101">
        <f t="shared" si="49"/>
        <v>0</v>
      </c>
      <c r="K98" s="95">
        <f t="shared" si="49"/>
        <v>0</v>
      </c>
      <c r="L98" s="101">
        <f t="shared" si="49"/>
        <v>0</v>
      </c>
      <c r="M98" s="95">
        <f t="shared" si="49"/>
        <v>0</v>
      </c>
      <c r="N98" s="157"/>
      <c r="O98" s="5"/>
    </row>
    <row r="99" spans="1:15" s="4" customFormat="1" ht="16.5" thickBot="1">
      <c r="A99" s="18">
        <v>92</v>
      </c>
      <c r="B99" s="399" t="s">
        <v>58</v>
      </c>
      <c r="C99" s="400"/>
      <c r="D99" s="400"/>
      <c r="E99" s="400"/>
      <c r="F99" s="400"/>
      <c r="G99" s="400"/>
      <c r="H99" s="400"/>
      <c r="I99" s="400"/>
      <c r="J99" s="400"/>
      <c r="K99" s="400"/>
      <c r="L99" s="400"/>
      <c r="M99" s="400"/>
      <c r="N99" s="401"/>
      <c r="O99" s="5"/>
    </row>
    <row r="100" spans="1:15" s="4" customFormat="1" ht="32.25" thickBot="1">
      <c r="A100" s="18">
        <v>93</v>
      </c>
      <c r="B100" s="83" t="s">
        <v>59</v>
      </c>
      <c r="C100" s="63">
        <f t="shared" ref="C100:M100" si="50">C101+C102+C103+C104</f>
        <v>0</v>
      </c>
      <c r="D100" s="106">
        <f t="shared" si="50"/>
        <v>0</v>
      </c>
      <c r="E100" s="108">
        <f t="shared" si="50"/>
        <v>0</v>
      </c>
      <c r="F100" s="106">
        <f t="shared" si="50"/>
        <v>0</v>
      </c>
      <c r="G100" s="107">
        <f t="shared" si="50"/>
        <v>0</v>
      </c>
      <c r="H100" s="108">
        <f t="shared" si="50"/>
        <v>0</v>
      </c>
      <c r="I100" s="235">
        <f t="shared" si="50"/>
        <v>0</v>
      </c>
      <c r="J100" s="106">
        <f t="shared" si="50"/>
        <v>0</v>
      </c>
      <c r="K100" s="108">
        <f t="shared" si="50"/>
        <v>0</v>
      </c>
      <c r="L100" s="106">
        <f t="shared" si="50"/>
        <v>0</v>
      </c>
      <c r="M100" s="108">
        <f t="shared" si="50"/>
        <v>0</v>
      </c>
      <c r="N100" s="154"/>
      <c r="O100" s="5"/>
    </row>
    <row r="101" spans="1:15" s="4" customFormat="1" ht="16.5" thickBot="1">
      <c r="A101" s="18">
        <v>94</v>
      </c>
      <c r="B101" s="104" t="s">
        <v>7</v>
      </c>
      <c r="C101" s="44">
        <f>SUM(E101:J101)</f>
        <v>0</v>
      </c>
      <c r="D101" s="111">
        <v>0</v>
      </c>
      <c r="E101" s="113">
        <v>0</v>
      </c>
      <c r="F101" s="111">
        <v>0</v>
      </c>
      <c r="G101" s="112">
        <v>0</v>
      </c>
      <c r="H101" s="113">
        <v>0</v>
      </c>
      <c r="I101" s="237">
        <v>0</v>
      </c>
      <c r="J101" s="111">
        <v>0</v>
      </c>
      <c r="K101" s="113">
        <v>0</v>
      </c>
      <c r="L101" s="111">
        <v>0</v>
      </c>
      <c r="M101" s="113">
        <v>0</v>
      </c>
      <c r="N101" s="93"/>
      <c r="O101" s="5"/>
    </row>
    <row r="102" spans="1:15" s="4" customFormat="1" ht="16.5" thickBot="1">
      <c r="A102" s="18">
        <v>95</v>
      </c>
      <c r="B102" s="88" t="s">
        <v>6</v>
      </c>
      <c r="C102" s="44">
        <f>SUM(E102:J102)</f>
        <v>0</v>
      </c>
      <c r="D102" s="111">
        <v>0</v>
      </c>
      <c r="E102" s="113">
        <v>0</v>
      </c>
      <c r="F102" s="111">
        <v>0</v>
      </c>
      <c r="G102" s="112">
        <v>0</v>
      </c>
      <c r="H102" s="113">
        <v>0</v>
      </c>
      <c r="I102" s="237">
        <v>0</v>
      </c>
      <c r="J102" s="111">
        <v>0</v>
      </c>
      <c r="K102" s="113">
        <v>0</v>
      </c>
      <c r="L102" s="111">
        <v>0</v>
      </c>
      <c r="M102" s="113">
        <v>0</v>
      </c>
      <c r="N102" s="93"/>
      <c r="O102" s="5"/>
    </row>
    <row r="103" spans="1:15" s="4" customFormat="1" ht="16.5" thickBot="1">
      <c r="A103" s="18">
        <v>96</v>
      </c>
      <c r="B103" s="94" t="s">
        <v>8</v>
      </c>
      <c r="C103" s="44">
        <f>SUM(E103:J103)</f>
        <v>0</v>
      </c>
      <c r="D103" s="111">
        <v>0</v>
      </c>
      <c r="E103" s="113">
        <v>0</v>
      </c>
      <c r="F103" s="111">
        <v>0</v>
      </c>
      <c r="G103" s="112">
        <v>0</v>
      </c>
      <c r="H103" s="113">
        <v>0</v>
      </c>
      <c r="I103" s="237">
        <v>0</v>
      </c>
      <c r="J103" s="111">
        <v>0</v>
      </c>
      <c r="K103" s="113">
        <v>0</v>
      </c>
      <c r="L103" s="111">
        <v>0</v>
      </c>
      <c r="M103" s="113">
        <v>0</v>
      </c>
      <c r="N103" s="93"/>
      <c r="O103" s="5"/>
    </row>
    <row r="104" spans="1:15" s="4" customFormat="1" ht="16.5" thickBot="1">
      <c r="A104" s="18">
        <v>97</v>
      </c>
      <c r="B104" s="94" t="s">
        <v>51</v>
      </c>
      <c r="C104" s="77">
        <f>SUM(E104:J104)</f>
        <v>0</v>
      </c>
      <c r="D104" s="115">
        <v>0</v>
      </c>
      <c r="E104" s="117">
        <v>0</v>
      </c>
      <c r="F104" s="115">
        <v>0</v>
      </c>
      <c r="G104" s="116">
        <v>0</v>
      </c>
      <c r="H104" s="117">
        <v>0</v>
      </c>
      <c r="I104" s="239">
        <v>0</v>
      </c>
      <c r="J104" s="115">
        <v>0</v>
      </c>
      <c r="K104" s="117">
        <v>0</v>
      </c>
      <c r="L104" s="115">
        <v>0</v>
      </c>
      <c r="M104" s="117">
        <v>0</v>
      </c>
      <c r="N104" s="157"/>
      <c r="O104" s="5"/>
    </row>
    <row r="105" spans="1:15" s="4" customFormat="1" ht="16.5" thickBot="1">
      <c r="A105" s="18">
        <v>98</v>
      </c>
      <c r="B105" s="399" t="s">
        <v>60</v>
      </c>
      <c r="C105" s="400"/>
      <c r="D105" s="400"/>
      <c r="E105" s="400"/>
      <c r="F105" s="400"/>
      <c r="G105" s="400"/>
      <c r="H105" s="400"/>
      <c r="I105" s="400"/>
      <c r="J105" s="400"/>
      <c r="K105" s="400"/>
      <c r="L105" s="400"/>
      <c r="M105" s="400"/>
      <c r="N105" s="401"/>
      <c r="O105" s="5"/>
    </row>
    <row r="106" spans="1:15" s="4" customFormat="1" ht="16.5" thickBot="1">
      <c r="A106" s="18">
        <v>99</v>
      </c>
      <c r="B106" s="83" t="s">
        <v>74</v>
      </c>
      <c r="C106" s="63">
        <f>C107+C108+C109+C110</f>
        <v>0</v>
      </c>
      <c r="D106" s="106">
        <f t="shared" ref="D106:M106" si="51">D107+D108+D109+D110</f>
        <v>0</v>
      </c>
      <c r="E106" s="108">
        <f t="shared" si="51"/>
        <v>0</v>
      </c>
      <c r="F106" s="106">
        <f t="shared" si="51"/>
        <v>0</v>
      </c>
      <c r="G106" s="107">
        <f t="shared" si="51"/>
        <v>0</v>
      </c>
      <c r="H106" s="108">
        <f t="shared" si="51"/>
        <v>0</v>
      </c>
      <c r="I106" s="235">
        <f t="shared" si="51"/>
        <v>0</v>
      </c>
      <c r="J106" s="106">
        <f t="shared" si="51"/>
        <v>0</v>
      </c>
      <c r="K106" s="108">
        <f t="shared" si="51"/>
        <v>0</v>
      </c>
      <c r="L106" s="106">
        <f t="shared" si="51"/>
        <v>0</v>
      </c>
      <c r="M106" s="108">
        <f t="shared" si="51"/>
        <v>0</v>
      </c>
      <c r="N106" s="108"/>
      <c r="O106" s="5"/>
    </row>
    <row r="107" spans="1:15" s="4" customFormat="1" ht="16.5" thickBot="1">
      <c r="A107" s="18">
        <v>100</v>
      </c>
      <c r="B107" s="70" t="s">
        <v>7</v>
      </c>
      <c r="C107" s="44">
        <f>SUM(E107:J107)</f>
        <v>0</v>
      </c>
      <c r="D107" s="111">
        <v>0</v>
      </c>
      <c r="E107" s="113">
        <v>0</v>
      </c>
      <c r="F107" s="111">
        <v>0</v>
      </c>
      <c r="G107" s="112">
        <v>0</v>
      </c>
      <c r="H107" s="113">
        <v>0</v>
      </c>
      <c r="I107" s="237">
        <v>0</v>
      </c>
      <c r="J107" s="111">
        <v>0</v>
      </c>
      <c r="K107" s="113">
        <v>0</v>
      </c>
      <c r="L107" s="111">
        <v>0</v>
      </c>
      <c r="M107" s="113">
        <v>0</v>
      </c>
      <c r="N107" s="93"/>
      <c r="O107" s="5"/>
    </row>
    <row r="108" spans="1:15" s="4" customFormat="1" ht="16.5" thickBot="1">
      <c r="A108" s="18">
        <v>101</v>
      </c>
      <c r="B108" s="72" t="s">
        <v>6</v>
      </c>
      <c r="C108" s="44">
        <f>SUM(E108:J108)</f>
        <v>0</v>
      </c>
      <c r="D108" s="111">
        <v>0</v>
      </c>
      <c r="E108" s="113">
        <v>0</v>
      </c>
      <c r="F108" s="111">
        <v>0</v>
      </c>
      <c r="G108" s="112">
        <v>0</v>
      </c>
      <c r="H108" s="113">
        <v>0</v>
      </c>
      <c r="I108" s="237">
        <v>0</v>
      </c>
      <c r="J108" s="111">
        <v>0</v>
      </c>
      <c r="K108" s="113">
        <v>0</v>
      </c>
      <c r="L108" s="111">
        <v>0</v>
      </c>
      <c r="M108" s="113">
        <v>0</v>
      </c>
      <c r="N108" s="93"/>
      <c r="O108" s="5"/>
    </row>
    <row r="109" spans="1:15" s="4" customFormat="1" ht="16.5" thickBot="1">
      <c r="A109" s="18">
        <v>102</v>
      </c>
      <c r="B109" s="70" t="s">
        <v>8</v>
      </c>
      <c r="C109" s="44">
        <f>SUM(E109:J109)</f>
        <v>0</v>
      </c>
      <c r="D109" s="111">
        <v>0</v>
      </c>
      <c r="E109" s="113">
        <v>0</v>
      </c>
      <c r="F109" s="111">
        <v>0</v>
      </c>
      <c r="G109" s="112">
        <v>0</v>
      </c>
      <c r="H109" s="113">
        <v>0</v>
      </c>
      <c r="I109" s="237">
        <v>0</v>
      </c>
      <c r="J109" s="111">
        <v>0</v>
      </c>
      <c r="K109" s="113">
        <v>0</v>
      </c>
      <c r="L109" s="111">
        <v>0</v>
      </c>
      <c r="M109" s="113">
        <v>0</v>
      </c>
      <c r="N109" s="93"/>
      <c r="O109" s="5"/>
    </row>
    <row r="110" spans="1:15" s="4" customFormat="1" ht="16.5" thickBot="1">
      <c r="A110" s="18">
        <v>103</v>
      </c>
      <c r="B110" s="73" t="s">
        <v>51</v>
      </c>
      <c r="C110" s="77">
        <f>SUM(E110:J110)</f>
        <v>0</v>
      </c>
      <c r="D110" s="115">
        <v>0</v>
      </c>
      <c r="E110" s="117">
        <v>0</v>
      </c>
      <c r="F110" s="115">
        <v>0</v>
      </c>
      <c r="G110" s="116">
        <v>0</v>
      </c>
      <c r="H110" s="117">
        <v>0</v>
      </c>
      <c r="I110" s="239">
        <v>0</v>
      </c>
      <c r="J110" s="115">
        <v>0</v>
      </c>
      <c r="K110" s="117">
        <v>0</v>
      </c>
      <c r="L110" s="115">
        <v>0</v>
      </c>
      <c r="M110" s="117">
        <v>0</v>
      </c>
      <c r="N110" s="157"/>
      <c r="O110" s="5"/>
    </row>
    <row r="111" spans="1:15" s="4" customFormat="1" ht="16.5" thickBot="1">
      <c r="A111" s="18">
        <v>104</v>
      </c>
      <c r="B111" s="399" t="s">
        <v>61</v>
      </c>
      <c r="C111" s="400"/>
      <c r="D111" s="400"/>
      <c r="E111" s="400"/>
      <c r="F111" s="400"/>
      <c r="G111" s="400"/>
      <c r="H111" s="400"/>
      <c r="I111" s="400"/>
      <c r="J111" s="400"/>
      <c r="K111" s="400"/>
      <c r="L111" s="400"/>
      <c r="M111" s="400"/>
      <c r="N111" s="401"/>
      <c r="O111" s="5"/>
    </row>
    <row r="112" spans="1:15" s="4" customFormat="1" ht="48" thickBot="1">
      <c r="A112" s="18">
        <v>105</v>
      </c>
      <c r="B112" s="83" t="s">
        <v>62</v>
      </c>
      <c r="C112" s="36">
        <f t="shared" ref="C112:M112" si="52">C113+C114+C115+C116</f>
        <v>0</v>
      </c>
      <c r="D112" s="64">
        <f t="shared" si="52"/>
        <v>0</v>
      </c>
      <c r="E112" s="66">
        <f t="shared" si="52"/>
        <v>0</v>
      </c>
      <c r="F112" s="64">
        <f t="shared" si="52"/>
        <v>0</v>
      </c>
      <c r="G112" s="65">
        <f t="shared" si="52"/>
        <v>0</v>
      </c>
      <c r="H112" s="66">
        <f t="shared" si="52"/>
        <v>0</v>
      </c>
      <c r="I112" s="382">
        <f t="shared" si="52"/>
        <v>0</v>
      </c>
      <c r="J112" s="64">
        <f t="shared" si="52"/>
        <v>0</v>
      </c>
      <c r="K112" s="66">
        <f t="shared" si="52"/>
        <v>0</v>
      </c>
      <c r="L112" s="64">
        <f t="shared" si="52"/>
        <v>0</v>
      </c>
      <c r="M112" s="66">
        <f t="shared" si="52"/>
        <v>0</v>
      </c>
      <c r="N112" s="154"/>
      <c r="O112" s="5"/>
    </row>
    <row r="113" spans="1:15" s="4" customFormat="1" ht="16.5" thickBot="1">
      <c r="A113" s="18">
        <v>106</v>
      </c>
      <c r="B113" s="104" t="s">
        <v>7</v>
      </c>
      <c r="C113" s="44">
        <f>SUM(E113:J113)</f>
        <v>0</v>
      </c>
      <c r="D113" s="89">
        <v>0</v>
      </c>
      <c r="E113" s="90">
        <v>0</v>
      </c>
      <c r="F113" s="89">
        <v>0</v>
      </c>
      <c r="G113" s="91">
        <v>0</v>
      </c>
      <c r="H113" s="90">
        <v>0</v>
      </c>
      <c r="I113" s="383">
        <v>0</v>
      </c>
      <c r="J113" s="89">
        <v>0</v>
      </c>
      <c r="K113" s="90">
        <v>0</v>
      </c>
      <c r="L113" s="89">
        <v>0</v>
      </c>
      <c r="M113" s="90">
        <v>0</v>
      </c>
      <c r="N113" s="93"/>
      <c r="O113" s="5"/>
    </row>
    <row r="114" spans="1:15" s="4" customFormat="1" ht="16.5" thickBot="1">
      <c r="A114" s="18">
        <v>107</v>
      </c>
      <c r="B114" s="88" t="s">
        <v>6</v>
      </c>
      <c r="C114" s="44">
        <f>SUM(E114:J114)</f>
        <v>0</v>
      </c>
      <c r="D114" s="89">
        <v>0</v>
      </c>
      <c r="E114" s="90">
        <v>0</v>
      </c>
      <c r="F114" s="89">
        <v>0</v>
      </c>
      <c r="G114" s="91">
        <v>0</v>
      </c>
      <c r="H114" s="90">
        <v>0</v>
      </c>
      <c r="I114" s="383">
        <v>0</v>
      </c>
      <c r="J114" s="89">
        <v>0</v>
      </c>
      <c r="K114" s="90">
        <v>0</v>
      </c>
      <c r="L114" s="89">
        <v>0</v>
      </c>
      <c r="M114" s="90">
        <v>0</v>
      </c>
      <c r="N114" s="93"/>
      <c r="O114" s="5"/>
    </row>
    <row r="115" spans="1:15" s="4" customFormat="1" ht="16.5" thickBot="1">
      <c r="A115" s="18">
        <v>108</v>
      </c>
      <c r="B115" s="94" t="s">
        <v>8</v>
      </c>
      <c r="C115" s="44">
        <f>SUM(E115:J115)</f>
        <v>0</v>
      </c>
      <c r="D115" s="89">
        <v>0</v>
      </c>
      <c r="E115" s="90">
        <v>0</v>
      </c>
      <c r="F115" s="89">
        <v>0</v>
      </c>
      <c r="G115" s="91">
        <v>0</v>
      </c>
      <c r="H115" s="90">
        <v>0</v>
      </c>
      <c r="I115" s="383">
        <v>0</v>
      </c>
      <c r="J115" s="89">
        <v>0</v>
      </c>
      <c r="K115" s="90">
        <v>0</v>
      </c>
      <c r="L115" s="89">
        <v>0</v>
      </c>
      <c r="M115" s="90">
        <v>0</v>
      </c>
      <c r="N115" s="93"/>
      <c r="O115" s="5"/>
    </row>
    <row r="116" spans="1:15" s="4" customFormat="1" ht="16.5" thickBot="1">
      <c r="A116" s="18">
        <v>109</v>
      </c>
      <c r="B116" s="94" t="s">
        <v>51</v>
      </c>
      <c r="C116" s="98">
        <f>SUM(E116:J116)</f>
        <v>0</v>
      </c>
      <c r="D116" s="95">
        <v>0</v>
      </c>
      <c r="E116" s="101">
        <v>0</v>
      </c>
      <c r="F116" s="95">
        <v>0</v>
      </c>
      <c r="G116" s="102">
        <v>0</v>
      </c>
      <c r="H116" s="101">
        <v>0</v>
      </c>
      <c r="I116" s="152">
        <v>0</v>
      </c>
      <c r="J116" s="95">
        <v>0</v>
      </c>
      <c r="K116" s="101">
        <v>0</v>
      </c>
      <c r="L116" s="95">
        <v>0</v>
      </c>
      <c r="M116" s="101">
        <v>0</v>
      </c>
      <c r="N116" s="157"/>
      <c r="O116" s="5"/>
    </row>
    <row r="117" spans="1:15" ht="16.5" thickBot="1">
      <c r="A117" s="18">
        <v>110</v>
      </c>
      <c r="B117" s="424" t="s">
        <v>63</v>
      </c>
      <c r="C117" s="424"/>
      <c r="D117" s="424"/>
      <c r="E117" s="424"/>
      <c r="F117" s="424"/>
      <c r="G117" s="424"/>
      <c r="H117" s="424"/>
      <c r="I117" s="424"/>
      <c r="J117" s="424"/>
      <c r="K117" s="424"/>
      <c r="L117" s="424"/>
      <c r="M117" s="424"/>
      <c r="N117" s="425"/>
    </row>
    <row r="118" spans="1:15" ht="32.25" thickBot="1">
      <c r="A118" s="18">
        <v>111</v>
      </c>
      <c r="B118" s="160" t="s">
        <v>47</v>
      </c>
      <c r="C118" s="79">
        <f>SUM(D118:M118)</f>
        <v>4998302.8208299996</v>
      </c>
      <c r="D118" s="80">
        <f t="shared" ref="D118:M118" si="53">D119+D120+D121</f>
        <v>398024.61118999997</v>
      </c>
      <c r="E118" s="81">
        <f t="shared" si="53"/>
        <v>417806.77</v>
      </c>
      <c r="F118" s="79">
        <f t="shared" si="53"/>
        <v>460156.39399999997</v>
      </c>
      <c r="G118" s="80">
        <f t="shared" si="53"/>
        <v>483715.88899999997</v>
      </c>
      <c r="H118" s="79">
        <f t="shared" si="53"/>
        <v>534718.62099999993</v>
      </c>
      <c r="I118" s="79">
        <f t="shared" si="53"/>
        <v>589416.01500000001</v>
      </c>
      <c r="J118" s="79">
        <f t="shared" si="53"/>
        <v>707085.79900000012</v>
      </c>
      <c r="K118" s="79">
        <f t="shared" si="53"/>
        <v>688683.35363999999</v>
      </c>
      <c r="L118" s="79">
        <f t="shared" si="53"/>
        <v>718695.36800000002</v>
      </c>
      <c r="M118" s="79">
        <f t="shared" si="53"/>
        <v>0</v>
      </c>
      <c r="N118" s="161"/>
    </row>
    <row r="119" spans="1:15" ht="16.5" thickBot="1">
      <c r="A119" s="18">
        <v>112</v>
      </c>
      <c r="B119" s="162" t="s">
        <v>6</v>
      </c>
      <c r="C119" s="63">
        <f>SUM(D119:M119)</f>
        <v>3374675.0380000002</v>
      </c>
      <c r="D119" s="64">
        <f>D123+D128+D130+D132+D134+D136+D138</f>
        <v>279360.47099999996</v>
      </c>
      <c r="E119" s="85">
        <f>E123+E128+E130+E132+E134+E136+E138</f>
        <v>291081.90000000002</v>
      </c>
      <c r="F119" s="84">
        <f>F128+F130+F132+F134</f>
        <v>309990.39999999997</v>
      </c>
      <c r="G119" s="64">
        <f>G123+G128+G130+G132+G134+G136+G138</f>
        <v>309076.09999999998</v>
      </c>
      <c r="H119" s="84">
        <f>H123+H128+H130+H132+H134+H136+H138+H148</f>
        <v>339590.61699999997</v>
      </c>
      <c r="I119" s="84">
        <f>I123+I128+I130+I132+I134+I136+I138+I148+I150+I152</f>
        <v>382629.55</v>
      </c>
      <c r="J119" s="84">
        <f>J123+J128+J130+J132+J134+J136+J138+J148+J152</f>
        <v>472486.00000000006</v>
      </c>
      <c r="K119" s="84">
        <f>K123+K128+K130+K132+K134+K136+K138+K148</f>
        <v>480801</v>
      </c>
      <c r="L119" s="84">
        <f>L123+L128+L130+L132+L134+L136+L138+L148</f>
        <v>509659</v>
      </c>
      <c r="M119" s="84">
        <f>M123+M128+M130+M132+M134+M136+M138+M148</f>
        <v>0</v>
      </c>
      <c r="N119" s="87"/>
    </row>
    <row r="120" spans="1:15" ht="16.5" thickBot="1">
      <c r="A120" s="18">
        <v>113</v>
      </c>
      <c r="B120" s="70" t="s">
        <v>8</v>
      </c>
      <c r="C120" s="44">
        <f>SUM(D120:M120)</f>
        <v>1414105.8368299999</v>
      </c>
      <c r="D120" s="89">
        <f>D124+D126</f>
        <v>118664.14018999999</v>
      </c>
      <c r="E120" s="91">
        <f>E124+E126</f>
        <v>126724.87</v>
      </c>
      <c r="F120" s="90">
        <f>F124+F140</f>
        <v>135360.18</v>
      </c>
      <c r="G120" s="89">
        <f>G124+G126+G140</f>
        <v>139647.15700000001</v>
      </c>
      <c r="H120" s="90">
        <f t="shared" ref="H120:M120" si="54">H124+H126+H140+H146</f>
        <v>154570.40400000001</v>
      </c>
      <c r="I120" s="90">
        <f t="shared" si="54"/>
        <v>168939.965</v>
      </c>
      <c r="J120" s="90">
        <f t="shared" si="54"/>
        <v>190697.39900000003</v>
      </c>
      <c r="K120" s="90">
        <f t="shared" si="54"/>
        <v>189076.65364</v>
      </c>
      <c r="L120" s="90">
        <f t="shared" si="54"/>
        <v>190425.068</v>
      </c>
      <c r="M120" s="90">
        <f t="shared" si="54"/>
        <v>0</v>
      </c>
      <c r="N120" s="93"/>
    </row>
    <row r="121" spans="1:15" ht="16.5" thickBot="1">
      <c r="A121" s="18">
        <v>114</v>
      </c>
      <c r="B121" s="163" t="s">
        <v>7</v>
      </c>
      <c r="C121" s="55">
        <f>SUM(D121:M121)</f>
        <v>209521.946</v>
      </c>
      <c r="D121" s="105">
        <f t="shared" ref="D121:M121" si="55">D142+D144</f>
        <v>0</v>
      </c>
      <c r="E121" s="102">
        <f t="shared" si="55"/>
        <v>0</v>
      </c>
      <c r="F121" s="101">
        <f t="shared" si="55"/>
        <v>14805.813999999998</v>
      </c>
      <c r="G121" s="105">
        <f t="shared" si="55"/>
        <v>34992.631999999998</v>
      </c>
      <c r="H121" s="101">
        <f t="shared" si="55"/>
        <v>40557.599999999999</v>
      </c>
      <c r="I121" s="101">
        <f t="shared" si="55"/>
        <v>37846.5</v>
      </c>
      <c r="J121" s="101">
        <f>J142+J144</f>
        <v>43902.400000000001</v>
      </c>
      <c r="K121" s="101">
        <f t="shared" si="55"/>
        <v>18805.7</v>
      </c>
      <c r="L121" s="101">
        <f t="shared" si="55"/>
        <v>18611.3</v>
      </c>
      <c r="M121" s="101">
        <f t="shared" si="55"/>
        <v>0</v>
      </c>
      <c r="N121" s="157"/>
    </row>
    <row r="122" spans="1:15" s="3" customFormat="1" ht="168" customHeight="1" thickBot="1">
      <c r="A122" s="18">
        <v>115</v>
      </c>
      <c r="B122" s="164" t="s">
        <v>12</v>
      </c>
      <c r="C122" s="79">
        <f>SUM(D122:M122)</f>
        <v>1411441.5975000001</v>
      </c>
      <c r="D122" s="165">
        <f>D123+D124</f>
        <v>118608.93586</v>
      </c>
      <c r="E122" s="166">
        <f t="shared" ref="E122:M122" si="56">E123+E124</f>
        <v>126724.87</v>
      </c>
      <c r="F122" s="149">
        <f t="shared" si="56"/>
        <v>135126.61499999999</v>
      </c>
      <c r="G122" s="165">
        <f t="shared" si="56"/>
        <v>139189.87299999999</v>
      </c>
      <c r="H122" s="149">
        <f t="shared" si="56"/>
        <v>154137.57</v>
      </c>
      <c r="I122" s="149">
        <f t="shared" si="56"/>
        <v>168591.1</v>
      </c>
      <c r="J122" s="149">
        <f t="shared" si="56"/>
        <v>190329.60400000002</v>
      </c>
      <c r="K122" s="149">
        <f t="shared" si="56"/>
        <v>188692.30764000001</v>
      </c>
      <c r="L122" s="149">
        <f t="shared" si="56"/>
        <v>190040.72200000001</v>
      </c>
      <c r="M122" s="149">
        <f t="shared" si="56"/>
        <v>0</v>
      </c>
      <c r="N122" s="167" t="s">
        <v>152</v>
      </c>
    </row>
    <row r="123" spans="1:15" s="3" customFormat="1" ht="16.5" thickBot="1">
      <c r="A123" s="18">
        <v>116</v>
      </c>
      <c r="B123" s="162" t="s">
        <v>6</v>
      </c>
      <c r="C123" s="168">
        <f>SUM(D123:J123)</f>
        <v>0</v>
      </c>
      <c r="D123" s="106">
        <v>0</v>
      </c>
      <c r="E123" s="169">
        <v>0</v>
      </c>
      <c r="F123" s="121">
        <v>0</v>
      </c>
      <c r="G123" s="106">
        <v>0</v>
      </c>
      <c r="H123" s="121">
        <v>0</v>
      </c>
      <c r="I123" s="106">
        <v>0</v>
      </c>
      <c r="J123" s="121">
        <v>0</v>
      </c>
      <c r="K123" s="121">
        <v>0</v>
      </c>
      <c r="L123" s="121">
        <v>0</v>
      </c>
      <c r="M123" s="121">
        <v>0</v>
      </c>
      <c r="N123" s="121"/>
    </row>
    <row r="124" spans="1:15" s="3" customFormat="1" ht="16.5" thickBot="1">
      <c r="A124" s="18">
        <v>117</v>
      </c>
      <c r="B124" s="73" t="s">
        <v>8</v>
      </c>
      <c r="C124" s="171">
        <f>SUM(D124:M124)</f>
        <v>1411441.5975000001</v>
      </c>
      <c r="D124" s="115">
        <v>118608.93586</v>
      </c>
      <c r="E124" s="172">
        <v>126724.87</v>
      </c>
      <c r="F124" s="173">
        <v>135126.61499999999</v>
      </c>
      <c r="G124" s="115">
        <v>139189.87299999999</v>
      </c>
      <c r="H124" s="173">
        <v>154137.57</v>
      </c>
      <c r="I124" s="115">
        <v>168591.1</v>
      </c>
      <c r="J124" s="385">
        <f>180115.867+3105.315+607.73+1158+5342.692</f>
        <v>190329.60400000002</v>
      </c>
      <c r="K124" s="385">
        <f>192080.918-3388.61036</f>
        <v>188692.30764000001</v>
      </c>
      <c r="L124" s="173">
        <v>190040.72200000001</v>
      </c>
      <c r="M124" s="173">
        <v>0</v>
      </c>
      <c r="N124" s="173"/>
    </row>
    <row r="125" spans="1:15" s="3" customFormat="1" ht="63.75" thickBot="1">
      <c r="A125" s="18">
        <v>118</v>
      </c>
      <c r="B125" s="175" t="s">
        <v>13</v>
      </c>
      <c r="C125" s="79">
        <f>C126</f>
        <v>55.204329999999999</v>
      </c>
      <c r="D125" s="165">
        <f t="shared" ref="D125:M125" si="57">D126</f>
        <v>55.204329999999999</v>
      </c>
      <c r="E125" s="166">
        <f t="shared" si="57"/>
        <v>0</v>
      </c>
      <c r="F125" s="149">
        <f t="shared" si="57"/>
        <v>0</v>
      </c>
      <c r="G125" s="165">
        <f t="shared" si="57"/>
        <v>0</v>
      </c>
      <c r="H125" s="149">
        <f t="shared" si="57"/>
        <v>0</v>
      </c>
      <c r="I125" s="149">
        <f t="shared" si="57"/>
        <v>0</v>
      </c>
      <c r="J125" s="149">
        <f t="shared" si="57"/>
        <v>0</v>
      </c>
      <c r="K125" s="149">
        <f t="shared" si="57"/>
        <v>0</v>
      </c>
      <c r="L125" s="149">
        <f t="shared" si="57"/>
        <v>0</v>
      </c>
      <c r="M125" s="149">
        <f t="shared" si="57"/>
        <v>0</v>
      </c>
      <c r="N125" s="149" t="s">
        <v>35</v>
      </c>
    </row>
    <row r="126" spans="1:15" s="3" customFormat="1" ht="16.5" thickBot="1">
      <c r="A126" s="18">
        <v>119</v>
      </c>
      <c r="B126" s="176" t="s">
        <v>8</v>
      </c>
      <c r="C126" s="129">
        <f>SUM(D126:J126)</f>
        <v>55.204329999999999</v>
      </c>
      <c r="D126" s="126">
        <v>55.204329999999999</v>
      </c>
      <c r="E126" s="136">
        <v>0</v>
      </c>
      <c r="F126" s="127">
        <v>0</v>
      </c>
      <c r="G126" s="126">
        <v>0</v>
      </c>
      <c r="H126" s="127">
        <v>0</v>
      </c>
      <c r="I126" s="126">
        <v>0</v>
      </c>
      <c r="J126" s="127">
        <v>0</v>
      </c>
      <c r="K126" s="127">
        <v>0</v>
      </c>
      <c r="L126" s="127">
        <v>0</v>
      </c>
      <c r="M126" s="127">
        <v>0</v>
      </c>
      <c r="N126" s="127"/>
    </row>
    <row r="127" spans="1:15" s="3" customFormat="1" ht="147.75" customHeight="1" thickBot="1">
      <c r="A127" s="18">
        <v>120</v>
      </c>
      <c r="B127" s="164" t="s">
        <v>23</v>
      </c>
      <c r="C127" s="79">
        <f t="shared" ref="C127:C149" si="58">SUM(D127:M127)</f>
        <v>2554156.59</v>
      </c>
      <c r="D127" s="165">
        <f t="shared" ref="D127:M127" si="59">D128</f>
        <v>197804</v>
      </c>
      <c r="E127" s="166">
        <f>E128</f>
        <v>216565.5</v>
      </c>
      <c r="F127" s="149">
        <f t="shared" si="59"/>
        <v>227386.19999999998</v>
      </c>
      <c r="G127" s="165">
        <f t="shared" si="59"/>
        <v>235028.69999999998</v>
      </c>
      <c r="H127" s="149">
        <f t="shared" si="59"/>
        <v>252182.3</v>
      </c>
      <c r="I127" s="149">
        <f>I128</f>
        <v>295069.49</v>
      </c>
      <c r="J127" s="149">
        <f t="shared" si="59"/>
        <v>365336.4</v>
      </c>
      <c r="K127" s="149">
        <f t="shared" si="59"/>
        <v>370176</v>
      </c>
      <c r="L127" s="149">
        <f t="shared" si="59"/>
        <v>394608</v>
      </c>
      <c r="M127" s="149">
        <f t="shared" si="59"/>
        <v>0</v>
      </c>
      <c r="N127" s="167" t="s">
        <v>137</v>
      </c>
    </row>
    <row r="128" spans="1:15" s="3" customFormat="1" ht="16.5" thickBot="1">
      <c r="A128" s="18">
        <v>121</v>
      </c>
      <c r="B128" s="176" t="s">
        <v>6</v>
      </c>
      <c r="C128" s="129">
        <f t="shared" si="58"/>
        <v>2554156.59</v>
      </c>
      <c r="D128" s="126">
        <v>197804</v>
      </c>
      <c r="E128" s="136">
        <v>216565.5</v>
      </c>
      <c r="F128" s="127">
        <f>226795.4+590.8</f>
        <v>227386.19999999998</v>
      </c>
      <c r="G128" s="126">
        <f>232313.8+2714.9</f>
        <v>235028.69999999998</v>
      </c>
      <c r="H128" s="127">
        <v>252182.3</v>
      </c>
      <c r="I128" s="126">
        <v>295069.49</v>
      </c>
      <c r="J128" s="396">
        <f>345959+19377.4</f>
        <v>365336.4</v>
      </c>
      <c r="K128" s="127">
        <v>370176</v>
      </c>
      <c r="L128" s="127">
        <v>394608</v>
      </c>
      <c r="M128" s="127">
        <v>0</v>
      </c>
      <c r="N128" s="127"/>
    </row>
    <row r="129" spans="1:14" s="3" customFormat="1" ht="162" customHeight="1" thickBot="1">
      <c r="A129" s="18">
        <v>122</v>
      </c>
      <c r="B129" s="164" t="s">
        <v>24</v>
      </c>
      <c r="C129" s="79">
        <f t="shared" si="58"/>
        <v>454107.98500000004</v>
      </c>
      <c r="D129" s="165">
        <f t="shared" ref="D129:M129" si="60">D130</f>
        <v>38740.300000000003</v>
      </c>
      <c r="E129" s="166">
        <f t="shared" si="60"/>
        <v>41844.199999999997</v>
      </c>
      <c r="F129" s="149">
        <f t="shared" si="60"/>
        <v>43948.5</v>
      </c>
      <c r="G129" s="165">
        <f t="shared" si="60"/>
        <v>45781</v>
      </c>
      <c r="H129" s="149">
        <f t="shared" si="60"/>
        <v>49338.684999999998</v>
      </c>
      <c r="I129" s="149">
        <f t="shared" si="60"/>
        <v>54516.9</v>
      </c>
      <c r="J129" s="149">
        <f t="shared" si="60"/>
        <v>58070.400000000001</v>
      </c>
      <c r="K129" s="149">
        <f t="shared" si="60"/>
        <v>59739</v>
      </c>
      <c r="L129" s="149">
        <f t="shared" si="60"/>
        <v>62129</v>
      </c>
      <c r="M129" s="149">
        <f t="shared" si="60"/>
        <v>0</v>
      </c>
      <c r="N129" s="167" t="s">
        <v>138</v>
      </c>
    </row>
    <row r="130" spans="1:14" s="3" customFormat="1" ht="15.75" customHeight="1" thickBot="1">
      <c r="A130" s="18">
        <v>123</v>
      </c>
      <c r="B130" s="177" t="s">
        <v>6</v>
      </c>
      <c r="C130" s="129">
        <f t="shared" si="58"/>
        <v>454107.98500000004</v>
      </c>
      <c r="D130" s="178">
        <v>38740.300000000003</v>
      </c>
      <c r="E130" s="179">
        <v>41844.199999999997</v>
      </c>
      <c r="F130" s="180">
        <v>43948.5</v>
      </c>
      <c r="G130" s="178">
        <v>45781</v>
      </c>
      <c r="H130" s="180">
        <v>49338.684999999998</v>
      </c>
      <c r="I130" s="178">
        <v>54516.9</v>
      </c>
      <c r="J130" s="387">
        <f>57237+833.4</f>
        <v>58070.400000000001</v>
      </c>
      <c r="K130" s="180">
        <v>59739</v>
      </c>
      <c r="L130" s="180">
        <v>62129</v>
      </c>
      <c r="M130" s="180">
        <v>0</v>
      </c>
      <c r="N130" s="180"/>
    </row>
    <row r="131" spans="1:14" s="3" customFormat="1" ht="115.5" customHeight="1" thickBot="1">
      <c r="A131" s="18">
        <v>124</v>
      </c>
      <c r="B131" s="164" t="s">
        <v>25</v>
      </c>
      <c r="C131" s="79">
        <f t="shared" si="58"/>
        <v>107126.882</v>
      </c>
      <c r="D131" s="165">
        <f t="shared" ref="D131:M131" si="61">D132</f>
        <v>6991.6719999999996</v>
      </c>
      <c r="E131" s="166">
        <f t="shared" si="61"/>
        <v>8524.2000000000007</v>
      </c>
      <c r="F131" s="149">
        <f t="shared" si="61"/>
        <v>15160.2</v>
      </c>
      <c r="G131" s="165">
        <f t="shared" si="61"/>
        <v>12195.4</v>
      </c>
      <c r="H131" s="149">
        <f t="shared" si="61"/>
        <v>14584.6</v>
      </c>
      <c r="I131" s="149">
        <f t="shared" si="61"/>
        <v>12577.81</v>
      </c>
      <c r="J131" s="149">
        <f t="shared" si="61"/>
        <v>11882</v>
      </c>
      <c r="K131" s="149">
        <f t="shared" si="61"/>
        <v>12358</v>
      </c>
      <c r="L131" s="149">
        <f t="shared" si="61"/>
        <v>12853</v>
      </c>
      <c r="M131" s="149">
        <f t="shared" si="61"/>
        <v>0</v>
      </c>
      <c r="N131" s="167" t="s">
        <v>151</v>
      </c>
    </row>
    <row r="132" spans="1:14" s="3" customFormat="1" ht="15.75" customHeight="1" thickBot="1">
      <c r="A132" s="18">
        <v>125</v>
      </c>
      <c r="B132" s="177" t="s">
        <v>6</v>
      </c>
      <c r="C132" s="129">
        <f t="shared" si="58"/>
        <v>107126.882</v>
      </c>
      <c r="D132" s="178">
        <v>6991.6719999999996</v>
      </c>
      <c r="E132" s="179">
        <v>8524.2000000000007</v>
      </c>
      <c r="F132" s="180">
        <f>8962.2+6198</f>
        <v>15160.2</v>
      </c>
      <c r="G132" s="178">
        <f>12195.4</f>
        <v>12195.4</v>
      </c>
      <c r="H132" s="180">
        <v>14584.6</v>
      </c>
      <c r="I132" s="178">
        <v>12577.81</v>
      </c>
      <c r="J132" s="387">
        <f>11882</f>
        <v>11882</v>
      </c>
      <c r="K132" s="180">
        <v>12358</v>
      </c>
      <c r="L132" s="180">
        <v>12853</v>
      </c>
      <c r="M132" s="180">
        <v>0</v>
      </c>
      <c r="N132" s="180"/>
    </row>
    <row r="133" spans="1:14" s="3" customFormat="1" ht="66" customHeight="1" thickBot="1">
      <c r="A133" s="18">
        <v>126</v>
      </c>
      <c r="B133" s="181" t="s">
        <v>31</v>
      </c>
      <c r="C133" s="63">
        <f t="shared" si="58"/>
        <v>239892</v>
      </c>
      <c r="D133" s="67">
        <f t="shared" ref="D133:M133" si="62">D134</f>
        <v>21985</v>
      </c>
      <c r="E133" s="65">
        <f t="shared" si="62"/>
        <v>24148</v>
      </c>
      <c r="F133" s="66">
        <f t="shared" si="62"/>
        <v>23495.5</v>
      </c>
      <c r="G133" s="67">
        <f t="shared" si="62"/>
        <v>16071</v>
      </c>
      <c r="H133" s="66">
        <f t="shared" si="62"/>
        <v>19351</v>
      </c>
      <c r="I133" s="66">
        <f t="shared" si="62"/>
        <v>19198.5</v>
      </c>
      <c r="J133" s="66">
        <f t="shared" si="62"/>
        <v>37046</v>
      </c>
      <c r="K133" s="66">
        <f t="shared" si="62"/>
        <v>38528</v>
      </c>
      <c r="L133" s="66">
        <f t="shared" si="62"/>
        <v>40069</v>
      </c>
      <c r="M133" s="66">
        <f t="shared" si="62"/>
        <v>0</v>
      </c>
      <c r="N133" s="66" t="s">
        <v>35</v>
      </c>
    </row>
    <row r="134" spans="1:14" ht="15.75" customHeight="1" thickBot="1">
      <c r="A134" s="18">
        <v>127</v>
      </c>
      <c r="B134" s="182" t="s">
        <v>6</v>
      </c>
      <c r="C134" s="119">
        <f t="shared" si="58"/>
        <v>239892</v>
      </c>
      <c r="D134" s="183">
        <v>21985</v>
      </c>
      <c r="E134" s="184">
        <v>24148</v>
      </c>
      <c r="F134" s="185">
        <v>23495.5</v>
      </c>
      <c r="G134" s="183">
        <v>16071</v>
      </c>
      <c r="H134" s="185">
        <v>19351</v>
      </c>
      <c r="I134" s="183">
        <v>19198.5</v>
      </c>
      <c r="J134" s="398">
        <v>37046</v>
      </c>
      <c r="K134" s="185">
        <v>38528</v>
      </c>
      <c r="L134" s="185">
        <v>40069</v>
      </c>
      <c r="M134" s="185">
        <v>0</v>
      </c>
      <c r="N134" s="58"/>
    </row>
    <row r="135" spans="1:14" ht="145.5" customHeight="1" thickBot="1">
      <c r="A135" s="18">
        <v>128</v>
      </c>
      <c r="B135" s="164" t="s">
        <v>32</v>
      </c>
      <c r="C135" s="186">
        <f t="shared" si="58"/>
        <v>5.4</v>
      </c>
      <c r="D135" s="187">
        <f t="shared" ref="D135:M135" si="63">D136</f>
        <v>5.4</v>
      </c>
      <c r="E135" s="188">
        <f>E136</f>
        <v>0</v>
      </c>
      <c r="F135" s="189">
        <f t="shared" si="63"/>
        <v>0</v>
      </c>
      <c r="G135" s="187">
        <f t="shared" si="63"/>
        <v>0</v>
      </c>
      <c r="H135" s="189">
        <f t="shared" si="63"/>
        <v>0</v>
      </c>
      <c r="I135" s="189">
        <f t="shared" si="63"/>
        <v>0</v>
      </c>
      <c r="J135" s="189">
        <f t="shared" si="63"/>
        <v>0</v>
      </c>
      <c r="K135" s="189">
        <f t="shared" si="63"/>
        <v>0</v>
      </c>
      <c r="L135" s="189">
        <f t="shared" si="63"/>
        <v>0</v>
      </c>
      <c r="M135" s="189">
        <f t="shared" si="63"/>
        <v>0</v>
      </c>
      <c r="N135" s="149" t="s">
        <v>139</v>
      </c>
    </row>
    <row r="136" spans="1:14" ht="15.75" customHeight="1" thickBot="1">
      <c r="A136" s="18">
        <v>129</v>
      </c>
      <c r="B136" s="190" t="s">
        <v>6</v>
      </c>
      <c r="C136" s="191">
        <f t="shared" si="58"/>
        <v>5.4</v>
      </c>
      <c r="D136" s="192">
        <v>5.4</v>
      </c>
      <c r="E136" s="193">
        <v>0</v>
      </c>
      <c r="F136" s="194">
        <v>0</v>
      </c>
      <c r="G136" s="192">
        <v>0</v>
      </c>
      <c r="H136" s="194">
        <v>0</v>
      </c>
      <c r="I136" s="192">
        <v>0</v>
      </c>
      <c r="J136" s="194">
        <v>0</v>
      </c>
      <c r="K136" s="194">
        <v>0</v>
      </c>
      <c r="L136" s="194">
        <v>0</v>
      </c>
      <c r="M136" s="194">
        <v>0</v>
      </c>
      <c r="N136" s="194"/>
    </row>
    <row r="137" spans="1:14" ht="68.25" customHeight="1" thickBot="1">
      <c r="A137" s="18">
        <v>130</v>
      </c>
      <c r="B137" s="164" t="s">
        <v>40</v>
      </c>
      <c r="C137" s="186">
        <f t="shared" si="58"/>
        <v>17738.131000000001</v>
      </c>
      <c r="D137" s="187">
        <f t="shared" ref="D137:M139" si="64">D138</f>
        <v>13834.099</v>
      </c>
      <c r="E137" s="188">
        <f t="shared" si="64"/>
        <v>0</v>
      </c>
      <c r="F137" s="189">
        <f t="shared" si="64"/>
        <v>0</v>
      </c>
      <c r="G137" s="187">
        <f t="shared" si="64"/>
        <v>0</v>
      </c>
      <c r="H137" s="189">
        <f t="shared" si="64"/>
        <v>3904.0320000000002</v>
      </c>
      <c r="I137" s="189">
        <f t="shared" si="64"/>
        <v>0</v>
      </c>
      <c r="J137" s="189">
        <f t="shared" si="64"/>
        <v>0</v>
      </c>
      <c r="K137" s="189">
        <f t="shared" si="64"/>
        <v>0</v>
      </c>
      <c r="L137" s="189">
        <f t="shared" si="64"/>
        <v>0</v>
      </c>
      <c r="M137" s="189">
        <f t="shared" si="64"/>
        <v>0</v>
      </c>
      <c r="N137" s="167" t="s">
        <v>50</v>
      </c>
    </row>
    <row r="138" spans="1:14" ht="15.75" customHeight="1" thickBot="1">
      <c r="A138" s="18">
        <v>131</v>
      </c>
      <c r="B138" s="177" t="s">
        <v>6</v>
      </c>
      <c r="C138" s="195">
        <f t="shared" si="58"/>
        <v>17738.131000000001</v>
      </c>
      <c r="D138" s="178">
        <v>13834.099</v>
      </c>
      <c r="E138" s="179">
        <v>0</v>
      </c>
      <c r="F138" s="180">
        <v>0</v>
      </c>
      <c r="G138" s="178">
        <v>0</v>
      </c>
      <c r="H138" s="180">
        <v>3904.0320000000002</v>
      </c>
      <c r="I138" s="178">
        <v>0</v>
      </c>
      <c r="J138" s="180">
        <v>0</v>
      </c>
      <c r="K138" s="180">
        <v>0</v>
      </c>
      <c r="L138" s="180">
        <v>0</v>
      </c>
      <c r="M138" s="180">
        <v>0</v>
      </c>
      <c r="N138" s="180"/>
    </row>
    <row r="139" spans="1:14" ht="39.75" customHeight="1" thickBot="1">
      <c r="A139" s="18">
        <v>132</v>
      </c>
      <c r="B139" s="196" t="s">
        <v>87</v>
      </c>
      <c r="C139" s="186">
        <f t="shared" si="58"/>
        <v>2421.9349999999999</v>
      </c>
      <c r="D139" s="187">
        <v>0</v>
      </c>
      <c r="E139" s="188">
        <v>0</v>
      </c>
      <c r="F139" s="189">
        <f>F140</f>
        <v>233.565</v>
      </c>
      <c r="G139" s="187">
        <f t="shared" si="64"/>
        <v>457.28399999999999</v>
      </c>
      <c r="H139" s="189">
        <f t="shared" si="64"/>
        <v>245.73400000000001</v>
      </c>
      <c r="I139" s="189">
        <f t="shared" si="64"/>
        <v>348.86500000000001</v>
      </c>
      <c r="J139" s="189">
        <f t="shared" si="64"/>
        <v>367.79500000000002</v>
      </c>
      <c r="K139" s="189">
        <f t="shared" si="64"/>
        <v>384.346</v>
      </c>
      <c r="L139" s="189">
        <f t="shared" si="64"/>
        <v>384.346</v>
      </c>
      <c r="M139" s="189">
        <f t="shared" si="64"/>
        <v>0</v>
      </c>
      <c r="N139" s="189"/>
    </row>
    <row r="140" spans="1:14" ht="15.75" customHeight="1" thickBot="1">
      <c r="A140" s="18">
        <v>133</v>
      </c>
      <c r="B140" s="190" t="s">
        <v>8</v>
      </c>
      <c r="C140" s="191">
        <f t="shared" si="58"/>
        <v>2421.9349999999999</v>
      </c>
      <c r="D140" s="192">
        <v>0</v>
      </c>
      <c r="E140" s="193">
        <v>0</v>
      </c>
      <c r="F140" s="194">
        <v>233.565</v>
      </c>
      <c r="G140" s="192">
        <v>457.28399999999999</v>
      </c>
      <c r="H140" s="194">
        <v>245.73400000000001</v>
      </c>
      <c r="I140" s="192">
        <v>348.86500000000001</v>
      </c>
      <c r="J140" s="194">
        <v>367.79500000000002</v>
      </c>
      <c r="K140" s="194">
        <v>384.346</v>
      </c>
      <c r="L140" s="194">
        <v>384.346</v>
      </c>
      <c r="M140" s="194">
        <v>0</v>
      </c>
      <c r="N140" s="194"/>
    </row>
    <row r="141" spans="1:14" ht="204" customHeight="1" thickBot="1">
      <c r="A141" s="18">
        <v>134</v>
      </c>
      <c r="B141" s="164" t="s">
        <v>96</v>
      </c>
      <c r="C141" s="186">
        <f t="shared" si="58"/>
        <v>97758.6</v>
      </c>
      <c r="D141" s="187">
        <v>0</v>
      </c>
      <c r="E141" s="188">
        <v>0</v>
      </c>
      <c r="F141" s="189">
        <f t="shared" ref="F141:M141" si="65">F142</f>
        <v>7516.4</v>
      </c>
      <c r="G141" s="197">
        <f t="shared" si="65"/>
        <v>22010.3</v>
      </c>
      <c r="H141" s="197">
        <f t="shared" si="65"/>
        <v>21561</v>
      </c>
      <c r="I141" s="197">
        <f t="shared" si="65"/>
        <v>21411.4</v>
      </c>
      <c r="J141" s="197">
        <f t="shared" si="65"/>
        <v>25259.5</v>
      </c>
      <c r="K141" s="197">
        <f t="shared" si="65"/>
        <v>0</v>
      </c>
      <c r="L141" s="197">
        <f t="shared" si="65"/>
        <v>0</v>
      </c>
      <c r="M141" s="197">
        <f t="shared" si="65"/>
        <v>0</v>
      </c>
      <c r="N141" s="167" t="s">
        <v>97</v>
      </c>
    </row>
    <row r="142" spans="1:14" ht="15.75" customHeight="1" thickBot="1">
      <c r="A142" s="18">
        <v>135</v>
      </c>
      <c r="B142" s="199" t="s">
        <v>7</v>
      </c>
      <c r="C142" s="200">
        <f t="shared" si="58"/>
        <v>97758.6</v>
      </c>
      <c r="D142" s="201">
        <v>0</v>
      </c>
      <c r="E142" s="202">
        <v>0</v>
      </c>
      <c r="F142" s="203">
        <v>7516.4</v>
      </c>
      <c r="G142" s="204">
        <v>22010.3</v>
      </c>
      <c r="H142" s="204">
        <v>21561</v>
      </c>
      <c r="I142" s="193">
        <v>21411.4</v>
      </c>
      <c r="J142" s="388">
        <f>25259.5</f>
        <v>25259.5</v>
      </c>
      <c r="K142" s="203">
        <v>0</v>
      </c>
      <c r="L142" s="203">
        <v>0</v>
      </c>
      <c r="M142" s="203">
        <v>0</v>
      </c>
      <c r="N142" s="203"/>
    </row>
    <row r="143" spans="1:14" ht="130.5" customHeight="1" thickBot="1">
      <c r="A143" s="18">
        <v>136</v>
      </c>
      <c r="B143" s="205" t="s">
        <v>98</v>
      </c>
      <c r="C143" s="186">
        <f t="shared" si="58"/>
        <v>111763.34599999999</v>
      </c>
      <c r="D143" s="187">
        <f t="shared" ref="D143:M143" si="66">D144</f>
        <v>0</v>
      </c>
      <c r="E143" s="188">
        <f t="shared" si="66"/>
        <v>0</v>
      </c>
      <c r="F143" s="189">
        <f t="shared" si="66"/>
        <v>7289.4139999999998</v>
      </c>
      <c r="G143" s="197">
        <f t="shared" si="66"/>
        <v>12982.331999999999</v>
      </c>
      <c r="H143" s="197">
        <f t="shared" si="66"/>
        <v>18996.599999999999</v>
      </c>
      <c r="I143" s="197">
        <f t="shared" si="66"/>
        <v>16435.099999999999</v>
      </c>
      <c r="J143" s="197">
        <f t="shared" si="66"/>
        <v>18642.900000000001</v>
      </c>
      <c r="K143" s="197">
        <f t="shared" si="66"/>
        <v>18805.7</v>
      </c>
      <c r="L143" s="197">
        <f t="shared" si="66"/>
        <v>18611.3</v>
      </c>
      <c r="M143" s="197">
        <f t="shared" si="66"/>
        <v>0</v>
      </c>
      <c r="N143" s="189" t="s">
        <v>99</v>
      </c>
    </row>
    <row r="144" spans="1:14" ht="21.75" customHeight="1" thickBot="1">
      <c r="A144" s="18">
        <v>137</v>
      </c>
      <c r="B144" s="206" t="s">
        <v>7</v>
      </c>
      <c r="C144" s="195">
        <f t="shared" si="58"/>
        <v>111763.34599999999</v>
      </c>
      <c r="D144" s="178">
        <v>0</v>
      </c>
      <c r="E144" s="179">
        <v>0</v>
      </c>
      <c r="F144" s="180">
        <v>7289.4139999999998</v>
      </c>
      <c r="G144" s="207">
        <f>18201.3-5218.968</f>
        <v>12982.331999999999</v>
      </c>
      <c r="H144" s="207">
        <v>18996.599999999999</v>
      </c>
      <c r="I144" s="179">
        <v>16435.099999999999</v>
      </c>
      <c r="J144" s="387">
        <v>18642.900000000001</v>
      </c>
      <c r="K144" s="180">
        <v>18805.7</v>
      </c>
      <c r="L144" s="180">
        <v>18611.3</v>
      </c>
      <c r="M144" s="180">
        <v>0</v>
      </c>
      <c r="N144" s="208"/>
    </row>
    <row r="145" spans="1:15" ht="62.25" customHeight="1" thickBot="1">
      <c r="A145" s="18">
        <v>138</v>
      </c>
      <c r="B145" s="205" t="s">
        <v>103</v>
      </c>
      <c r="C145" s="186">
        <f t="shared" si="58"/>
        <v>187.1</v>
      </c>
      <c r="D145" s="187">
        <f t="shared" ref="D145:M145" si="67">D146</f>
        <v>0</v>
      </c>
      <c r="E145" s="188">
        <f t="shared" si="67"/>
        <v>0</v>
      </c>
      <c r="F145" s="189">
        <f t="shared" si="67"/>
        <v>0</v>
      </c>
      <c r="G145" s="197">
        <f t="shared" si="67"/>
        <v>0</v>
      </c>
      <c r="H145" s="197">
        <f t="shared" si="67"/>
        <v>187.1</v>
      </c>
      <c r="I145" s="197">
        <f t="shared" si="67"/>
        <v>0</v>
      </c>
      <c r="J145" s="197">
        <f t="shared" si="67"/>
        <v>0</v>
      </c>
      <c r="K145" s="197">
        <f t="shared" si="67"/>
        <v>0</v>
      </c>
      <c r="L145" s="197">
        <f t="shared" si="67"/>
        <v>0</v>
      </c>
      <c r="M145" s="197">
        <f t="shared" si="67"/>
        <v>0</v>
      </c>
      <c r="N145" s="189" t="s">
        <v>105</v>
      </c>
    </row>
    <row r="146" spans="1:15" ht="15.75" customHeight="1" thickBot="1">
      <c r="A146" s="18">
        <v>139</v>
      </c>
      <c r="B146" s="209" t="s">
        <v>8</v>
      </c>
      <c r="C146" s="191">
        <f t="shared" si="58"/>
        <v>187.1</v>
      </c>
      <c r="D146" s="192">
        <v>0</v>
      </c>
      <c r="E146" s="193">
        <v>0</v>
      </c>
      <c r="F146" s="194">
        <v>0</v>
      </c>
      <c r="G146" s="210">
        <v>0</v>
      </c>
      <c r="H146" s="210">
        <v>187.1</v>
      </c>
      <c r="I146" s="193">
        <v>0</v>
      </c>
      <c r="J146" s="194">
        <v>0</v>
      </c>
      <c r="K146" s="194">
        <v>0</v>
      </c>
      <c r="L146" s="194">
        <v>0</v>
      </c>
      <c r="M146" s="194">
        <v>0</v>
      </c>
      <c r="N146" s="203"/>
    </row>
    <row r="147" spans="1:15" ht="54" customHeight="1" thickBot="1">
      <c r="A147" s="18">
        <v>140</v>
      </c>
      <c r="B147" s="211" t="s">
        <v>104</v>
      </c>
      <c r="C147" s="212">
        <f t="shared" si="58"/>
        <v>230</v>
      </c>
      <c r="D147" s="213">
        <v>0</v>
      </c>
      <c r="E147" s="214">
        <v>0</v>
      </c>
      <c r="F147" s="215">
        <v>0</v>
      </c>
      <c r="G147" s="216">
        <v>0</v>
      </c>
      <c r="H147" s="216">
        <f t="shared" ref="H147:M147" si="68">H148</f>
        <v>230</v>
      </c>
      <c r="I147" s="216">
        <f t="shared" si="68"/>
        <v>0</v>
      </c>
      <c r="J147" s="216">
        <f t="shared" si="68"/>
        <v>0</v>
      </c>
      <c r="K147" s="216">
        <f t="shared" si="68"/>
        <v>0</v>
      </c>
      <c r="L147" s="216">
        <f t="shared" si="68"/>
        <v>0</v>
      </c>
      <c r="M147" s="216">
        <f t="shared" si="68"/>
        <v>0</v>
      </c>
      <c r="N147" s="215" t="str">
        <f>N145</f>
        <v>п. 2.2.2.3</v>
      </c>
    </row>
    <row r="148" spans="1:15" ht="15.75" customHeight="1" thickBot="1">
      <c r="A148" s="18">
        <v>141</v>
      </c>
      <c r="B148" s="218" t="s">
        <v>6</v>
      </c>
      <c r="C148" s="195">
        <f t="shared" si="58"/>
        <v>230</v>
      </c>
      <c r="D148" s="178">
        <v>0</v>
      </c>
      <c r="E148" s="179">
        <v>0</v>
      </c>
      <c r="F148" s="180">
        <v>0</v>
      </c>
      <c r="G148" s="207">
        <v>0</v>
      </c>
      <c r="H148" s="207">
        <v>230</v>
      </c>
      <c r="I148" s="179">
        <v>0</v>
      </c>
      <c r="J148" s="180">
        <v>0</v>
      </c>
      <c r="K148" s="180">
        <v>0</v>
      </c>
      <c r="L148" s="180">
        <v>0</v>
      </c>
      <c r="M148" s="180">
        <v>0</v>
      </c>
      <c r="N148" s="208"/>
    </row>
    <row r="149" spans="1:15" ht="65.25" customHeight="1" thickBot="1">
      <c r="A149" s="18">
        <v>142</v>
      </c>
      <c r="B149" s="219" t="s">
        <v>161</v>
      </c>
      <c r="C149" s="186">
        <f t="shared" si="58"/>
        <v>1254.3499999999999</v>
      </c>
      <c r="D149" s="187">
        <v>0</v>
      </c>
      <c r="E149" s="189">
        <v>0</v>
      </c>
      <c r="F149" s="187">
        <v>0</v>
      </c>
      <c r="G149" s="189">
        <v>0</v>
      </c>
      <c r="H149" s="187">
        <v>0</v>
      </c>
      <c r="I149" s="189">
        <f>I150</f>
        <v>1254.3499999999999</v>
      </c>
      <c r="J149" s="187">
        <v>0</v>
      </c>
      <c r="K149" s="189">
        <v>0</v>
      </c>
      <c r="L149" s="187">
        <v>0</v>
      </c>
      <c r="M149" s="189">
        <v>0</v>
      </c>
      <c r="N149" s="220" t="s">
        <v>158</v>
      </c>
    </row>
    <row r="150" spans="1:15" ht="15.75" customHeight="1" thickBot="1">
      <c r="A150" s="18">
        <v>143</v>
      </c>
      <c r="B150" s="221" t="s">
        <v>6</v>
      </c>
      <c r="C150" s="191">
        <f>SUM(D150:M150)</f>
        <v>1254.3499999999999</v>
      </c>
      <c r="D150" s="192">
        <v>0</v>
      </c>
      <c r="E150" s="194">
        <v>0</v>
      </c>
      <c r="F150" s="192">
        <v>0</v>
      </c>
      <c r="G150" s="194">
        <v>0</v>
      </c>
      <c r="H150" s="192">
        <v>0</v>
      </c>
      <c r="I150" s="194">
        <v>1254.3499999999999</v>
      </c>
      <c r="J150" s="192">
        <v>0</v>
      </c>
      <c r="K150" s="194">
        <v>0</v>
      </c>
      <c r="L150" s="192">
        <v>0</v>
      </c>
      <c r="M150" s="194">
        <v>0</v>
      </c>
      <c r="N150" s="204"/>
    </row>
    <row r="151" spans="1:15" ht="132.75" customHeight="1" thickBot="1">
      <c r="A151" s="18"/>
      <c r="B151" s="222" t="s">
        <v>160</v>
      </c>
      <c r="C151" s="186">
        <f>SUM(D151:M151)</f>
        <v>163.69999999999999</v>
      </c>
      <c r="D151" s="201">
        <f t="shared" ref="D151:M151" si="69">D152</f>
        <v>0</v>
      </c>
      <c r="E151" s="189">
        <f t="shared" si="69"/>
        <v>0</v>
      </c>
      <c r="F151" s="201">
        <f t="shared" si="69"/>
        <v>0</v>
      </c>
      <c r="G151" s="188">
        <f t="shared" si="69"/>
        <v>0</v>
      </c>
      <c r="H151" s="189">
        <f t="shared" si="69"/>
        <v>0</v>
      </c>
      <c r="I151" s="197">
        <f t="shared" si="69"/>
        <v>12.5</v>
      </c>
      <c r="J151" s="201">
        <f t="shared" si="69"/>
        <v>151.19999999999999</v>
      </c>
      <c r="K151" s="189">
        <f t="shared" si="69"/>
        <v>0</v>
      </c>
      <c r="L151" s="201">
        <f t="shared" si="69"/>
        <v>0</v>
      </c>
      <c r="M151" s="189">
        <f t="shared" si="69"/>
        <v>0</v>
      </c>
      <c r="N151" s="204" t="str">
        <f>N135</f>
        <v>п. 2.2.4.1</v>
      </c>
    </row>
    <row r="152" spans="1:15" ht="15.75" customHeight="1" thickBot="1">
      <c r="A152" s="18"/>
      <c r="B152" s="190" t="s">
        <v>6</v>
      </c>
      <c r="C152" s="191">
        <f>SUM(D152:M152)</f>
        <v>163.69999999999999</v>
      </c>
      <c r="D152" s="192">
        <v>0</v>
      </c>
      <c r="E152" s="194">
        <v>0</v>
      </c>
      <c r="F152" s="192">
        <v>0</v>
      </c>
      <c r="G152" s="193">
        <v>0</v>
      </c>
      <c r="H152" s="194">
        <v>0</v>
      </c>
      <c r="I152" s="210">
        <v>12.5</v>
      </c>
      <c r="J152" s="192">
        <v>151.19999999999999</v>
      </c>
      <c r="K152" s="194">
        <v>0</v>
      </c>
      <c r="L152" s="192">
        <v>0</v>
      </c>
      <c r="M152" s="194">
        <v>0</v>
      </c>
      <c r="N152" s="204"/>
    </row>
    <row r="153" spans="1:15" s="3" customFormat="1" ht="16.5" thickBot="1">
      <c r="A153" s="18">
        <v>144</v>
      </c>
      <c r="B153" s="426" t="s">
        <v>14</v>
      </c>
      <c r="C153" s="426"/>
      <c r="D153" s="426"/>
      <c r="E153" s="426"/>
      <c r="F153" s="426"/>
      <c r="G153" s="426"/>
      <c r="H153" s="426"/>
      <c r="I153" s="426"/>
      <c r="J153" s="426"/>
      <c r="K153" s="426"/>
      <c r="L153" s="426"/>
      <c r="M153" s="426"/>
      <c r="N153" s="427"/>
    </row>
    <row r="154" spans="1:15" s="3" customFormat="1" ht="16.5" thickBot="1">
      <c r="A154" s="18">
        <v>145</v>
      </c>
      <c r="B154" s="223" t="s">
        <v>48</v>
      </c>
      <c r="C154" s="79">
        <f>SUM(D154:M154)</f>
        <v>354575.97608000005</v>
      </c>
      <c r="D154" s="80">
        <f>D155+D156+D157+D158</f>
        <v>32448.370220000004</v>
      </c>
      <c r="E154" s="81">
        <f t="shared" ref="E154:M154" si="70">E155+E156+E157+E158</f>
        <v>35145.108899999999</v>
      </c>
      <c r="F154" s="79">
        <f t="shared" si="70"/>
        <v>33309.739000000001</v>
      </c>
      <c r="G154" s="80">
        <f t="shared" si="70"/>
        <v>40049.339999999997</v>
      </c>
      <c r="H154" s="149">
        <f t="shared" si="70"/>
        <v>41619.599999999999</v>
      </c>
      <c r="I154" s="79">
        <f t="shared" si="70"/>
        <v>42841.008000000002</v>
      </c>
      <c r="J154" s="79">
        <f t="shared" si="70"/>
        <v>42735.566959999996</v>
      </c>
      <c r="K154" s="79">
        <f t="shared" si="70"/>
        <v>42451.824000000001</v>
      </c>
      <c r="L154" s="79">
        <f t="shared" si="70"/>
        <v>43975.419000000002</v>
      </c>
      <c r="M154" s="79">
        <f t="shared" si="70"/>
        <v>0</v>
      </c>
      <c r="N154" s="224"/>
    </row>
    <row r="155" spans="1:15" s="3" customFormat="1" ht="16.5" thickBot="1">
      <c r="A155" s="18">
        <v>146</v>
      </c>
      <c r="B155" s="83" t="s">
        <v>7</v>
      </c>
      <c r="C155" s="36">
        <f>SUM(D155:M155)</f>
        <v>0</v>
      </c>
      <c r="D155" s="64">
        <f t="shared" ref="D155:M155" si="71">D161+D179</f>
        <v>0</v>
      </c>
      <c r="E155" s="85">
        <f t="shared" si="71"/>
        <v>0</v>
      </c>
      <c r="F155" s="84">
        <f t="shared" si="71"/>
        <v>0</v>
      </c>
      <c r="G155" s="64">
        <f t="shared" si="71"/>
        <v>0</v>
      </c>
      <c r="H155" s="84">
        <f t="shared" si="71"/>
        <v>0</v>
      </c>
      <c r="I155" s="84">
        <f t="shared" si="71"/>
        <v>0</v>
      </c>
      <c r="J155" s="84">
        <f t="shared" si="71"/>
        <v>0</v>
      </c>
      <c r="K155" s="84">
        <f t="shared" si="71"/>
        <v>0</v>
      </c>
      <c r="L155" s="84">
        <f t="shared" si="71"/>
        <v>0</v>
      </c>
      <c r="M155" s="84">
        <f t="shared" si="71"/>
        <v>0</v>
      </c>
      <c r="N155" s="225"/>
    </row>
    <row r="156" spans="1:15" s="3" customFormat="1" ht="16.5" thickBot="1">
      <c r="A156" s="18">
        <v>147</v>
      </c>
      <c r="B156" s="88" t="s">
        <v>6</v>
      </c>
      <c r="C156" s="44">
        <f>SUM(D156:M156)</f>
        <v>102572.261</v>
      </c>
      <c r="D156" s="89">
        <f t="shared" ref="D156:M157" si="72">D162+D180+D185</f>
        <v>7453.1</v>
      </c>
      <c r="E156" s="91">
        <f t="shared" si="72"/>
        <v>10246.804000000002</v>
      </c>
      <c r="F156" s="90">
        <f>F162+F180+F185</f>
        <v>9447.3989999999994</v>
      </c>
      <c r="G156" s="89">
        <f t="shared" si="72"/>
        <v>10344.299999999999</v>
      </c>
      <c r="H156" s="90">
        <f t="shared" si="72"/>
        <v>11039.499999999998</v>
      </c>
      <c r="I156" s="90">
        <f t="shared" si="72"/>
        <v>13674.657999999999</v>
      </c>
      <c r="J156" s="90">
        <f t="shared" si="72"/>
        <v>14670.2</v>
      </c>
      <c r="K156" s="90">
        <f t="shared" si="72"/>
        <v>12596.3</v>
      </c>
      <c r="L156" s="90">
        <f t="shared" si="72"/>
        <v>13100</v>
      </c>
      <c r="M156" s="90">
        <f t="shared" si="72"/>
        <v>0</v>
      </c>
      <c r="N156" s="226"/>
    </row>
    <row r="157" spans="1:15" s="3" customFormat="1" ht="16.5" thickBot="1">
      <c r="A157" s="18">
        <v>148</v>
      </c>
      <c r="B157" s="94" t="s">
        <v>8</v>
      </c>
      <c r="C157" s="44">
        <f>SUM(D157:M157)</f>
        <v>252003.71508000002</v>
      </c>
      <c r="D157" s="89">
        <f t="shared" si="72"/>
        <v>24995.270220000002</v>
      </c>
      <c r="E157" s="91">
        <f>E163+E181+E186</f>
        <v>24898.304899999996</v>
      </c>
      <c r="F157" s="90">
        <f>F163+F181+F186</f>
        <v>23862.34</v>
      </c>
      <c r="G157" s="89">
        <f>G163+G181+G186</f>
        <v>29705.040000000001</v>
      </c>
      <c r="H157" s="90">
        <f t="shared" si="72"/>
        <v>30580.1</v>
      </c>
      <c r="I157" s="90">
        <f t="shared" si="72"/>
        <v>29166.35</v>
      </c>
      <c r="J157" s="90">
        <f t="shared" si="72"/>
        <v>28065.366959999999</v>
      </c>
      <c r="K157" s="90">
        <f t="shared" si="72"/>
        <v>29855.524000000001</v>
      </c>
      <c r="L157" s="90">
        <f t="shared" si="72"/>
        <v>30875.419000000002</v>
      </c>
      <c r="M157" s="90">
        <f t="shared" si="72"/>
        <v>0</v>
      </c>
      <c r="N157" s="226"/>
    </row>
    <row r="158" spans="1:15" s="3" customFormat="1" ht="16.5" thickBot="1">
      <c r="A158" s="18">
        <v>149</v>
      </c>
      <c r="B158" s="94" t="s">
        <v>51</v>
      </c>
      <c r="C158" s="98">
        <f>SUM(D158:J158)</f>
        <v>0</v>
      </c>
      <c r="D158" s="95">
        <f t="shared" ref="D158:M158" si="73">D164+D182</f>
        <v>0</v>
      </c>
      <c r="E158" s="102">
        <f t="shared" si="73"/>
        <v>0</v>
      </c>
      <c r="F158" s="101">
        <f t="shared" si="73"/>
        <v>0</v>
      </c>
      <c r="G158" s="105">
        <f t="shared" si="73"/>
        <v>0</v>
      </c>
      <c r="H158" s="101">
        <f t="shared" si="73"/>
        <v>0</v>
      </c>
      <c r="I158" s="101">
        <f t="shared" si="73"/>
        <v>0</v>
      </c>
      <c r="J158" s="101">
        <f t="shared" si="73"/>
        <v>0</v>
      </c>
      <c r="K158" s="101">
        <f t="shared" si="73"/>
        <v>0</v>
      </c>
      <c r="L158" s="101">
        <f t="shared" si="73"/>
        <v>0</v>
      </c>
      <c r="M158" s="101">
        <f t="shared" si="73"/>
        <v>0</v>
      </c>
      <c r="N158" s="227"/>
    </row>
    <row r="159" spans="1:15" s="4" customFormat="1" ht="16.5" thickBot="1">
      <c r="A159" s="18">
        <v>150</v>
      </c>
      <c r="B159" s="399" t="s">
        <v>56</v>
      </c>
      <c r="C159" s="400"/>
      <c r="D159" s="400"/>
      <c r="E159" s="400"/>
      <c r="F159" s="400"/>
      <c r="G159" s="400"/>
      <c r="H159" s="400"/>
      <c r="I159" s="400"/>
      <c r="J159" s="400"/>
      <c r="K159" s="400"/>
      <c r="L159" s="400"/>
      <c r="M159" s="400"/>
      <c r="N159" s="401"/>
      <c r="O159" s="5"/>
    </row>
    <row r="160" spans="1:15" s="4" customFormat="1" ht="32.25" thickBot="1">
      <c r="A160" s="18">
        <v>151</v>
      </c>
      <c r="B160" s="83" t="s">
        <v>57</v>
      </c>
      <c r="C160" s="36">
        <f t="shared" ref="C160:M160" si="74">C161+C162+C163+C164</f>
        <v>0</v>
      </c>
      <c r="D160" s="64">
        <f t="shared" si="74"/>
        <v>0</v>
      </c>
      <c r="E160" s="65">
        <f t="shared" si="74"/>
        <v>0</v>
      </c>
      <c r="F160" s="66">
        <f t="shared" si="74"/>
        <v>0</v>
      </c>
      <c r="G160" s="67">
        <f t="shared" si="74"/>
        <v>0</v>
      </c>
      <c r="H160" s="66">
        <f t="shared" si="74"/>
        <v>0</v>
      </c>
      <c r="I160" s="382">
        <f t="shared" si="74"/>
        <v>0</v>
      </c>
      <c r="J160" s="64">
        <f t="shared" si="74"/>
        <v>0</v>
      </c>
      <c r="K160" s="66">
        <f t="shared" si="74"/>
        <v>0</v>
      </c>
      <c r="L160" s="64">
        <f t="shared" si="74"/>
        <v>0</v>
      </c>
      <c r="M160" s="66">
        <f t="shared" si="74"/>
        <v>0</v>
      </c>
      <c r="N160" s="228"/>
      <c r="O160" s="5"/>
    </row>
    <row r="161" spans="1:15" s="4" customFormat="1" ht="16.5" thickBot="1">
      <c r="A161" s="18">
        <v>152</v>
      </c>
      <c r="B161" s="104" t="s">
        <v>7</v>
      </c>
      <c r="C161" s="44">
        <f>SUM(D161:J161)</f>
        <v>0</v>
      </c>
      <c r="D161" s="89">
        <f t="shared" ref="D161:M164" si="75">D167+D173</f>
        <v>0</v>
      </c>
      <c r="E161" s="91">
        <f t="shared" si="75"/>
        <v>0</v>
      </c>
      <c r="F161" s="90">
        <f t="shared" si="75"/>
        <v>0</v>
      </c>
      <c r="G161" s="89">
        <f t="shared" si="75"/>
        <v>0</v>
      </c>
      <c r="H161" s="90">
        <f t="shared" si="75"/>
        <v>0</v>
      </c>
      <c r="I161" s="383">
        <f t="shared" si="75"/>
        <v>0</v>
      </c>
      <c r="J161" s="89">
        <f t="shared" si="75"/>
        <v>0</v>
      </c>
      <c r="K161" s="90">
        <f t="shared" si="75"/>
        <v>0</v>
      </c>
      <c r="L161" s="89">
        <f t="shared" si="75"/>
        <v>0</v>
      </c>
      <c r="M161" s="90">
        <f t="shared" si="75"/>
        <v>0</v>
      </c>
      <c r="N161" s="229"/>
      <c r="O161" s="5"/>
    </row>
    <row r="162" spans="1:15" s="4" customFormat="1" ht="16.5" thickBot="1">
      <c r="A162" s="18">
        <v>153</v>
      </c>
      <c r="B162" s="88" t="s">
        <v>6</v>
      </c>
      <c r="C162" s="44">
        <f>SUM(D162:J162)</f>
        <v>0</v>
      </c>
      <c r="D162" s="89">
        <f t="shared" si="75"/>
        <v>0</v>
      </c>
      <c r="E162" s="91">
        <f t="shared" si="75"/>
        <v>0</v>
      </c>
      <c r="F162" s="90">
        <f t="shared" si="75"/>
        <v>0</v>
      </c>
      <c r="G162" s="89">
        <f t="shared" si="75"/>
        <v>0</v>
      </c>
      <c r="H162" s="90">
        <f t="shared" si="75"/>
        <v>0</v>
      </c>
      <c r="I162" s="383">
        <f t="shared" si="75"/>
        <v>0</v>
      </c>
      <c r="J162" s="89">
        <f t="shared" si="75"/>
        <v>0</v>
      </c>
      <c r="K162" s="90">
        <f t="shared" si="75"/>
        <v>0</v>
      </c>
      <c r="L162" s="89">
        <f t="shared" si="75"/>
        <v>0</v>
      </c>
      <c r="M162" s="90">
        <f t="shared" si="75"/>
        <v>0</v>
      </c>
      <c r="N162" s="229"/>
      <c r="O162" s="5"/>
    </row>
    <row r="163" spans="1:15" s="4" customFormat="1" ht="16.5" thickBot="1">
      <c r="A163" s="18">
        <v>154</v>
      </c>
      <c r="B163" s="94" t="s">
        <v>8</v>
      </c>
      <c r="C163" s="44">
        <f>SUM(D163:J163)</f>
        <v>0</v>
      </c>
      <c r="D163" s="89">
        <f t="shared" si="75"/>
        <v>0</v>
      </c>
      <c r="E163" s="91">
        <f t="shared" si="75"/>
        <v>0</v>
      </c>
      <c r="F163" s="90">
        <f t="shared" si="75"/>
        <v>0</v>
      </c>
      <c r="G163" s="89">
        <f t="shared" si="75"/>
        <v>0</v>
      </c>
      <c r="H163" s="90">
        <f t="shared" si="75"/>
        <v>0</v>
      </c>
      <c r="I163" s="383">
        <f t="shared" si="75"/>
        <v>0</v>
      </c>
      <c r="J163" s="89">
        <f t="shared" si="75"/>
        <v>0</v>
      </c>
      <c r="K163" s="90">
        <f t="shared" si="75"/>
        <v>0</v>
      </c>
      <c r="L163" s="89">
        <f t="shared" si="75"/>
        <v>0</v>
      </c>
      <c r="M163" s="90">
        <f t="shared" si="75"/>
        <v>0</v>
      </c>
      <c r="N163" s="229"/>
      <c r="O163" s="5"/>
    </row>
    <row r="164" spans="1:15" s="4" customFormat="1" ht="16.5" thickBot="1">
      <c r="A164" s="18">
        <v>155</v>
      </c>
      <c r="B164" s="94" t="s">
        <v>51</v>
      </c>
      <c r="C164" s="98">
        <f>SUM(D164:J164)</f>
        <v>0</v>
      </c>
      <c r="D164" s="95">
        <f t="shared" si="75"/>
        <v>0</v>
      </c>
      <c r="E164" s="102">
        <f t="shared" si="75"/>
        <v>0</v>
      </c>
      <c r="F164" s="101">
        <f t="shared" si="75"/>
        <v>0</v>
      </c>
      <c r="G164" s="105">
        <f t="shared" si="75"/>
        <v>0</v>
      </c>
      <c r="H164" s="101">
        <f t="shared" si="75"/>
        <v>0</v>
      </c>
      <c r="I164" s="152">
        <f t="shared" si="75"/>
        <v>0</v>
      </c>
      <c r="J164" s="95">
        <f t="shared" si="75"/>
        <v>0</v>
      </c>
      <c r="K164" s="101">
        <f t="shared" si="75"/>
        <v>0</v>
      </c>
      <c r="L164" s="95">
        <f t="shared" si="75"/>
        <v>0</v>
      </c>
      <c r="M164" s="101">
        <f t="shared" si="75"/>
        <v>0</v>
      </c>
      <c r="N164" s="230"/>
      <c r="O164" s="5"/>
    </row>
    <row r="165" spans="1:15" s="4" customFormat="1" ht="16.5" thickBot="1">
      <c r="A165" s="18">
        <v>156</v>
      </c>
      <c r="B165" s="399" t="s">
        <v>58</v>
      </c>
      <c r="C165" s="400"/>
      <c r="D165" s="400"/>
      <c r="E165" s="400"/>
      <c r="F165" s="400"/>
      <c r="G165" s="400"/>
      <c r="H165" s="400"/>
      <c r="I165" s="400"/>
      <c r="J165" s="400"/>
      <c r="K165" s="400"/>
      <c r="L165" s="400"/>
      <c r="M165" s="400"/>
      <c r="N165" s="401"/>
      <c r="O165" s="5"/>
    </row>
    <row r="166" spans="1:15" s="4" customFormat="1" ht="32.25" thickBot="1">
      <c r="A166" s="18">
        <v>157</v>
      </c>
      <c r="B166" s="231" t="s">
        <v>59</v>
      </c>
      <c r="C166" s="36">
        <f t="shared" ref="C166:M166" si="76">C167+C168+C169+C170</f>
        <v>0</v>
      </c>
      <c r="D166" s="106">
        <f t="shared" si="76"/>
        <v>0</v>
      </c>
      <c r="E166" s="108">
        <f t="shared" si="76"/>
        <v>0</v>
      </c>
      <c r="F166" s="106">
        <f t="shared" si="76"/>
        <v>0</v>
      </c>
      <c r="G166" s="107">
        <f t="shared" si="76"/>
        <v>0</v>
      </c>
      <c r="H166" s="108">
        <f t="shared" si="76"/>
        <v>0</v>
      </c>
      <c r="I166" s="235">
        <f t="shared" si="76"/>
        <v>0</v>
      </c>
      <c r="J166" s="106">
        <f t="shared" si="76"/>
        <v>0</v>
      </c>
      <c r="K166" s="108">
        <f t="shared" si="76"/>
        <v>0</v>
      </c>
      <c r="L166" s="106">
        <f t="shared" si="76"/>
        <v>0</v>
      </c>
      <c r="M166" s="108">
        <f t="shared" si="76"/>
        <v>0</v>
      </c>
      <c r="N166" s="154"/>
      <c r="O166" s="5"/>
    </row>
    <row r="167" spans="1:15" s="4" customFormat="1" ht="16.5" thickBot="1">
      <c r="A167" s="18">
        <v>158</v>
      </c>
      <c r="B167" s="232" t="s">
        <v>7</v>
      </c>
      <c r="C167" s="44">
        <f>SUM(D167:J167)</f>
        <v>0</v>
      </c>
      <c r="D167" s="111">
        <v>0</v>
      </c>
      <c r="E167" s="113">
        <v>0</v>
      </c>
      <c r="F167" s="111">
        <v>0</v>
      </c>
      <c r="G167" s="112">
        <v>0</v>
      </c>
      <c r="H167" s="113">
        <v>0</v>
      </c>
      <c r="I167" s="237">
        <v>0</v>
      </c>
      <c r="J167" s="111">
        <v>0</v>
      </c>
      <c r="K167" s="113">
        <v>0</v>
      </c>
      <c r="L167" s="111">
        <v>0</v>
      </c>
      <c r="M167" s="113">
        <v>0</v>
      </c>
      <c r="N167" s="93"/>
      <c r="O167" s="5"/>
    </row>
    <row r="168" spans="1:15" s="4" customFormat="1" ht="16.5" thickBot="1">
      <c r="A168" s="18">
        <v>159</v>
      </c>
      <c r="B168" s="233" t="s">
        <v>6</v>
      </c>
      <c r="C168" s="44">
        <f>SUM(D168:J168)</f>
        <v>0</v>
      </c>
      <c r="D168" s="111">
        <v>0</v>
      </c>
      <c r="E168" s="113">
        <v>0</v>
      </c>
      <c r="F168" s="111">
        <v>0</v>
      </c>
      <c r="G168" s="112">
        <v>0</v>
      </c>
      <c r="H168" s="113">
        <v>0</v>
      </c>
      <c r="I168" s="237">
        <v>0</v>
      </c>
      <c r="J168" s="111">
        <v>0</v>
      </c>
      <c r="K168" s="113">
        <v>0</v>
      </c>
      <c r="L168" s="111">
        <v>0</v>
      </c>
      <c r="M168" s="113">
        <v>0</v>
      </c>
      <c r="N168" s="93"/>
      <c r="O168" s="5"/>
    </row>
    <row r="169" spans="1:15" s="4" customFormat="1" ht="16.5" thickBot="1">
      <c r="A169" s="18">
        <v>160</v>
      </c>
      <c r="B169" s="234" t="s">
        <v>8</v>
      </c>
      <c r="C169" s="44">
        <f>SUM(D169:J169)</f>
        <v>0</v>
      </c>
      <c r="D169" s="111">
        <v>0</v>
      </c>
      <c r="E169" s="113">
        <v>0</v>
      </c>
      <c r="F169" s="111">
        <v>0</v>
      </c>
      <c r="G169" s="112">
        <v>0</v>
      </c>
      <c r="H169" s="113">
        <v>0</v>
      </c>
      <c r="I169" s="237">
        <v>0</v>
      </c>
      <c r="J169" s="111">
        <v>0</v>
      </c>
      <c r="K169" s="113">
        <v>0</v>
      </c>
      <c r="L169" s="111">
        <v>0</v>
      </c>
      <c r="M169" s="113">
        <v>0</v>
      </c>
      <c r="N169" s="93"/>
      <c r="O169" s="5"/>
    </row>
    <row r="170" spans="1:15" s="4" customFormat="1" ht="16.5" thickBot="1">
      <c r="A170" s="18">
        <v>161</v>
      </c>
      <c r="B170" s="234" t="s">
        <v>51</v>
      </c>
      <c r="C170" s="98">
        <f>SUM(D170:J170)</f>
        <v>0</v>
      </c>
      <c r="D170" s="115">
        <v>0</v>
      </c>
      <c r="E170" s="117">
        <v>0</v>
      </c>
      <c r="F170" s="115">
        <v>0</v>
      </c>
      <c r="G170" s="116">
        <v>0</v>
      </c>
      <c r="H170" s="117">
        <v>0</v>
      </c>
      <c r="I170" s="239">
        <v>0</v>
      </c>
      <c r="J170" s="115">
        <v>0</v>
      </c>
      <c r="K170" s="117">
        <v>0</v>
      </c>
      <c r="L170" s="115">
        <v>0</v>
      </c>
      <c r="M170" s="117">
        <v>0</v>
      </c>
      <c r="N170" s="157"/>
      <c r="O170" s="5"/>
    </row>
    <row r="171" spans="1:15" s="4" customFormat="1" ht="16.5" thickBot="1">
      <c r="A171" s="18">
        <v>162</v>
      </c>
      <c r="B171" s="399" t="s">
        <v>60</v>
      </c>
      <c r="C171" s="400"/>
      <c r="D171" s="400"/>
      <c r="E171" s="400"/>
      <c r="F171" s="400"/>
      <c r="G171" s="400"/>
      <c r="H171" s="400"/>
      <c r="I171" s="400"/>
      <c r="J171" s="400"/>
      <c r="K171" s="400"/>
      <c r="L171" s="400"/>
      <c r="M171" s="400"/>
      <c r="N171" s="401"/>
      <c r="O171" s="5"/>
    </row>
    <row r="172" spans="1:15" s="4" customFormat="1" ht="20.25" customHeight="1" thickBot="1">
      <c r="A172" s="18">
        <v>163</v>
      </c>
      <c r="B172" s="231" t="s">
        <v>74</v>
      </c>
      <c r="C172" s="36">
        <f t="shared" ref="C172:M172" si="77">C173+C174+C175+C176</f>
        <v>0</v>
      </c>
      <c r="D172" s="106">
        <f t="shared" si="77"/>
        <v>0</v>
      </c>
      <c r="E172" s="107">
        <f t="shared" si="77"/>
        <v>0</v>
      </c>
      <c r="F172" s="108">
        <f t="shared" si="77"/>
        <v>0</v>
      </c>
      <c r="G172" s="235">
        <f t="shared" si="77"/>
        <v>0</v>
      </c>
      <c r="H172" s="121">
        <f t="shared" si="77"/>
        <v>0</v>
      </c>
      <c r="I172" s="106">
        <f t="shared" si="77"/>
        <v>0</v>
      </c>
      <c r="J172" s="108">
        <f t="shared" si="77"/>
        <v>0</v>
      </c>
      <c r="K172" s="108">
        <f t="shared" si="77"/>
        <v>0</v>
      </c>
      <c r="L172" s="108">
        <f t="shared" si="77"/>
        <v>0</v>
      </c>
      <c r="M172" s="108">
        <f t="shared" si="77"/>
        <v>0</v>
      </c>
      <c r="N172" s="236"/>
      <c r="O172" s="5"/>
    </row>
    <row r="173" spans="1:15" s="4" customFormat="1" ht="16.5" thickBot="1">
      <c r="A173" s="18">
        <v>164</v>
      </c>
      <c r="B173" s="232" t="s">
        <v>7</v>
      </c>
      <c r="C173" s="44">
        <f>SUM(D173:J173)</f>
        <v>0</v>
      </c>
      <c r="D173" s="111">
        <v>0</v>
      </c>
      <c r="E173" s="112">
        <v>0</v>
      </c>
      <c r="F173" s="113">
        <v>0</v>
      </c>
      <c r="G173" s="237">
        <v>0</v>
      </c>
      <c r="H173" s="113">
        <v>0</v>
      </c>
      <c r="I173" s="111">
        <v>0</v>
      </c>
      <c r="J173" s="113">
        <v>0</v>
      </c>
      <c r="K173" s="113">
        <v>0</v>
      </c>
      <c r="L173" s="113">
        <v>0</v>
      </c>
      <c r="M173" s="113">
        <v>0</v>
      </c>
      <c r="N173" s="238"/>
      <c r="O173" s="5"/>
    </row>
    <row r="174" spans="1:15" s="4" customFormat="1" ht="16.5" thickBot="1">
      <c r="A174" s="18">
        <v>165</v>
      </c>
      <c r="B174" s="233" t="s">
        <v>6</v>
      </c>
      <c r="C174" s="44">
        <f>SUM(D174:J174)</f>
        <v>0</v>
      </c>
      <c r="D174" s="111">
        <v>0</v>
      </c>
      <c r="E174" s="112">
        <v>0</v>
      </c>
      <c r="F174" s="113">
        <v>0</v>
      </c>
      <c r="G174" s="237">
        <v>0</v>
      </c>
      <c r="H174" s="113">
        <v>0</v>
      </c>
      <c r="I174" s="111">
        <v>0</v>
      </c>
      <c r="J174" s="113">
        <v>0</v>
      </c>
      <c r="K174" s="113">
        <v>0</v>
      </c>
      <c r="L174" s="113">
        <v>0</v>
      </c>
      <c r="M174" s="113">
        <v>0</v>
      </c>
      <c r="N174" s="238"/>
      <c r="O174" s="5"/>
    </row>
    <row r="175" spans="1:15" s="4" customFormat="1" ht="16.5" thickBot="1">
      <c r="A175" s="18">
        <v>166</v>
      </c>
      <c r="B175" s="234" t="s">
        <v>8</v>
      </c>
      <c r="C175" s="44">
        <f>SUM(D175:J175)</f>
        <v>0</v>
      </c>
      <c r="D175" s="111">
        <v>0</v>
      </c>
      <c r="E175" s="112">
        <v>0</v>
      </c>
      <c r="F175" s="113">
        <v>0</v>
      </c>
      <c r="G175" s="237">
        <v>0</v>
      </c>
      <c r="H175" s="113">
        <v>0</v>
      </c>
      <c r="I175" s="111">
        <v>0</v>
      </c>
      <c r="J175" s="113">
        <v>0</v>
      </c>
      <c r="K175" s="113">
        <v>0</v>
      </c>
      <c r="L175" s="113">
        <v>0</v>
      </c>
      <c r="M175" s="113">
        <v>0</v>
      </c>
      <c r="N175" s="238"/>
      <c r="O175" s="5"/>
    </row>
    <row r="176" spans="1:15" s="4" customFormat="1" ht="16.5" thickBot="1">
      <c r="A176" s="18">
        <v>167</v>
      </c>
      <c r="B176" s="234" t="s">
        <v>51</v>
      </c>
      <c r="C176" s="98">
        <f>SUM(D176:J176)</f>
        <v>0</v>
      </c>
      <c r="D176" s="115">
        <v>0</v>
      </c>
      <c r="E176" s="116">
        <v>0</v>
      </c>
      <c r="F176" s="117">
        <v>0</v>
      </c>
      <c r="G176" s="239">
        <v>0</v>
      </c>
      <c r="H176" s="173">
        <v>0</v>
      </c>
      <c r="I176" s="115">
        <v>0</v>
      </c>
      <c r="J176" s="117">
        <v>0</v>
      </c>
      <c r="K176" s="117">
        <v>0</v>
      </c>
      <c r="L176" s="117">
        <v>0</v>
      </c>
      <c r="M176" s="117">
        <v>0</v>
      </c>
      <c r="N176" s="240"/>
      <c r="O176" s="5"/>
    </row>
    <row r="177" spans="1:15" s="4" customFormat="1" ht="16.5" thickBot="1">
      <c r="A177" s="18">
        <v>168</v>
      </c>
      <c r="B177" s="399" t="s">
        <v>61</v>
      </c>
      <c r="C177" s="400"/>
      <c r="D177" s="400"/>
      <c r="E177" s="400"/>
      <c r="F177" s="400"/>
      <c r="G177" s="400"/>
      <c r="H177" s="400"/>
      <c r="I177" s="400"/>
      <c r="J177" s="400"/>
      <c r="K177" s="400"/>
      <c r="L177" s="400"/>
      <c r="M177" s="400"/>
      <c r="N177" s="401"/>
      <c r="O177" s="5"/>
    </row>
    <row r="178" spans="1:15" s="4" customFormat="1" ht="48" thickBot="1">
      <c r="A178" s="18">
        <v>169</v>
      </c>
      <c r="B178" s="231" t="s">
        <v>62</v>
      </c>
      <c r="C178" s="153">
        <f t="shared" ref="C178:M178" si="78">C179+C180+C181+C182</f>
        <v>0</v>
      </c>
      <c r="D178" s="108">
        <f t="shared" si="78"/>
        <v>0</v>
      </c>
      <c r="E178" s="106">
        <f t="shared" si="78"/>
        <v>0</v>
      </c>
      <c r="F178" s="107">
        <f t="shared" si="78"/>
        <v>0</v>
      </c>
      <c r="G178" s="108">
        <f t="shared" si="78"/>
        <v>0</v>
      </c>
      <c r="H178" s="108">
        <f t="shared" si="78"/>
        <v>0</v>
      </c>
      <c r="I178" s="106">
        <f t="shared" si="78"/>
        <v>0</v>
      </c>
      <c r="J178" s="108">
        <f t="shared" si="78"/>
        <v>0</v>
      </c>
      <c r="K178" s="108">
        <f t="shared" si="78"/>
        <v>0</v>
      </c>
      <c r="L178" s="108">
        <f t="shared" si="78"/>
        <v>0</v>
      </c>
      <c r="M178" s="108">
        <f t="shared" si="78"/>
        <v>0</v>
      </c>
      <c r="N178" s="236"/>
      <c r="O178" s="5"/>
    </row>
    <row r="179" spans="1:15" s="4" customFormat="1" ht="16.5" thickBot="1">
      <c r="A179" s="18">
        <v>170</v>
      </c>
      <c r="B179" s="232" t="s">
        <v>7</v>
      </c>
      <c r="C179" s="155">
        <f>SUM(D179:J179)</f>
        <v>0</v>
      </c>
      <c r="D179" s="113">
        <v>0</v>
      </c>
      <c r="E179" s="111">
        <v>0</v>
      </c>
      <c r="F179" s="112">
        <v>0</v>
      </c>
      <c r="G179" s="113">
        <v>0</v>
      </c>
      <c r="H179" s="113">
        <v>0</v>
      </c>
      <c r="I179" s="111">
        <v>0</v>
      </c>
      <c r="J179" s="113">
        <v>0</v>
      </c>
      <c r="K179" s="113">
        <v>0</v>
      </c>
      <c r="L179" s="113">
        <v>0</v>
      </c>
      <c r="M179" s="113">
        <v>0</v>
      </c>
      <c r="N179" s="238"/>
      <c r="O179" s="5"/>
    </row>
    <row r="180" spans="1:15" s="4" customFormat="1" ht="16.5" thickBot="1">
      <c r="A180" s="18">
        <v>171</v>
      </c>
      <c r="B180" s="233" t="s">
        <v>6</v>
      </c>
      <c r="C180" s="155">
        <f>SUM(D180:J180)</f>
        <v>0</v>
      </c>
      <c r="D180" s="113">
        <v>0</v>
      </c>
      <c r="E180" s="111">
        <v>0</v>
      </c>
      <c r="F180" s="112">
        <v>0</v>
      </c>
      <c r="G180" s="113">
        <v>0</v>
      </c>
      <c r="H180" s="113">
        <v>0</v>
      </c>
      <c r="I180" s="111">
        <v>0</v>
      </c>
      <c r="J180" s="113">
        <v>0</v>
      </c>
      <c r="K180" s="113">
        <v>0</v>
      </c>
      <c r="L180" s="113">
        <v>0</v>
      </c>
      <c r="M180" s="113">
        <v>0</v>
      </c>
      <c r="N180" s="238"/>
      <c r="O180" s="5"/>
    </row>
    <row r="181" spans="1:15" s="4" customFormat="1" ht="16.5" thickBot="1">
      <c r="A181" s="18">
        <v>172</v>
      </c>
      <c r="B181" s="233" t="s">
        <v>8</v>
      </c>
      <c r="C181" s="155">
        <f>SUM(D181:J181)</f>
        <v>0</v>
      </c>
      <c r="D181" s="113">
        <v>0</v>
      </c>
      <c r="E181" s="111">
        <v>0</v>
      </c>
      <c r="F181" s="112">
        <v>0</v>
      </c>
      <c r="G181" s="113">
        <v>0</v>
      </c>
      <c r="H181" s="113">
        <v>0</v>
      </c>
      <c r="I181" s="111">
        <v>0</v>
      </c>
      <c r="J181" s="113">
        <v>0</v>
      </c>
      <c r="K181" s="113">
        <v>0</v>
      </c>
      <c r="L181" s="113">
        <v>0</v>
      </c>
      <c r="M181" s="113">
        <v>0</v>
      </c>
      <c r="N181" s="238"/>
      <c r="O181" s="5"/>
    </row>
    <row r="182" spans="1:15" s="4" customFormat="1" ht="16.5" thickBot="1">
      <c r="A182" s="18">
        <v>173</v>
      </c>
      <c r="B182" s="241" t="s">
        <v>51</v>
      </c>
      <c r="C182" s="156">
        <f>SUM(D182:J182)</f>
        <v>0</v>
      </c>
      <c r="D182" s="117">
        <v>0</v>
      </c>
      <c r="E182" s="115">
        <v>0</v>
      </c>
      <c r="F182" s="116">
        <v>0</v>
      </c>
      <c r="G182" s="117">
        <v>0</v>
      </c>
      <c r="H182" s="117">
        <v>0</v>
      </c>
      <c r="I182" s="115">
        <v>0</v>
      </c>
      <c r="J182" s="117">
        <v>0</v>
      </c>
      <c r="K182" s="117">
        <v>0</v>
      </c>
      <c r="L182" s="117">
        <v>0</v>
      </c>
      <c r="M182" s="117">
        <v>0</v>
      </c>
      <c r="N182" s="240"/>
      <c r="O182" s="5"/>
    </row>
    <row r="183" spans="1:15" s="3" customFormat="1" ht="16.5" thickBot="1">
      <c r="A183" s="18">
        <v>174</v>
      </c>
      <c r="B183" s="399" t="s">
        <v>63</v>
      </c>
      <c r="C183" s="399"/>
      <c r="D183" s="399"/>
      <c r="E183" s="399"/>
      <c r="F183" s="399"/>
      <c r="G183" s="399"/>
      <c r="H183" s="399"/>
      <c r="I183" s="399"/>
      <c r="J183" s="399"/>
      <c r="K183" s="399"/>
      <c r="L183" s="399"/>
      <c r="M183" s="399"/>
      <c r="N183" s="410"/>
    </row>
    <row r="184" spans="1:15" s="3" customFormat="1" ht="32.25" thickBot="1">
      <c r="A184" s="18">
        <v>175</v>
      </c>
      <c r="B184" s="242" t="s">
        <v>47</v>
      </c>
      <c r="C184" s="158">
        <f>SUM(D184:M184)</f>
        <v>354575.97608000005</v>
      </c>
      <c r="D184" s="66">
        <f t="shared" ref="D184:M184" si="79">D185+D186</f>
        <v>32448.370220000004</v>
      </c>
      <c r="E184" s="67">
        <f t="shared" si="79"/>
        <v>35145.108899999999</v>
      </c>
      <c r="F184" s="66">
        <f t="shared" si="79"/>
        <v>33309.739000000001</v>
      </c>
      <c r="G184" s="66">
        <f t="shared" si="79"/>
        <v>40049.339999999997</v>
      </c>
      <c r="H184" s="66">
        <f t="shared" si="79"/>
        <v>41619.599999999999</v>
      </c>
      <c r="I184" s="66">
        <f t="shared" si="79"/>
        <v>42841.008000000002</v>
      </c>
      <c r="J184" s="66">
        <f t="shared" si="79"/>
        <v>42735.566959999996</v>
      </c>
      <c r="K184" s="66">
        <f t="shared" si="79"/>
        <v>42451.824000000001</v>
      </c>
      <c r="L184" s="66">
        <f t="shared" si="79"/>
        <v>43975.419000000002</v>
      </c>
      <c r="M184" s="66">
        <f t="shared" si="79"/>
        <v>0</v>
      </c>
      <c r="N184" s="243"/>
    </row>
    <row r="185" spans="1:15" s="3" customFormat="1" ht="16.5" thickBot="1">
      <c r="A185" s="18">
        <v>176</v>
      </c>
      <c r="B185" s="244" t="s">
        <v>6</v>
      </c>
      <c r="C185" s="159">
        <f>SUM(D185:M185)</f>
        <v>102572.261</v>
      </c>
      <c r="D185" s="90">
        <f>D188+D193+D195+D198+D200+D203+D206</f>
        <v>7453.1</v>
      </c>
      <c r="E185" s="91">
        <f>E188+E193+E195+E198+E200+E203+E206</f>
        <v>10246.804000000002</v>
      </c>
      <c r="F185" s="90">
        <f>F188+F193+F195+F198+F200+F203+F206</f>
        <v>9447.3989999999994</v>
      </c>
      <c r="G185" s="90">
        <f>G188+G193+G195+G198+G200+G203+G206</f>
        <v>10344.299999999999</v>
      </c>
      <c r="H185" s="90">
        <f>H188+H193+H195+H198+H200+H203+H206+H208</f>
        <v>11039.499999999998</v>
      </c>
      <c r="I185" s="90">
        <f>I188+I193+I195+I198+I200+I203+I206+I208+I209+I213</f>
        <v>13674.657999999999</v>
      </c>
      <c r="J185" s="90">
        <f>J188+J193+J195+J198+J200+J203+J206+J208+J210</f>
        <v>14670.2</v>
      </c>
      <c r="K185" s="90">
        <f>K188+K193+K195+K198+K200+K203+K206+K208</f>
        <v>12596.3</v>
      </c>
      <c r="L185" s="90">
        <f>L188+L193+L195+L198+L200+L203+L206+L208</f>
        <v>13100</v>
      </c>
      <c r="M185" s="90">
        <f>M188+M193+M195+M198+M200+M203+M206+M208</f>
        <v>0</v>
      </c>
      <c r="N185" s="238"/>
    </row>
    <row r="186" spans="1:15" s="3" customFormat="1" ht="16.5" thickBot="1">
      <c r="A186" s="18">
        <v>177</v>
      </c>
      <c r="B186" s="245" t="s">
        <v>8</v>
      </c>
      <c r="C186" s="151">
        <f>SUM(D186:M186)</f>
        <v>252003.71508000002</v>
      </c>
      <c r="D186" s="101">
        <f t="shared" ref="D186:M186" si="80">D189+D191+D196+D201+D204</f>
        <v>24995.270220000002</v>
      </c>
      <c r="E186" s="105">
        <f t="shared" si="80"/>
        <v>24898.304899999996</v>
      </c>
      <c r="F186" s="101">
        <f t="shared" si="80"/>
        <v>23862.34</v>
      </c>
      <c r="G186" s="101">
        <f t="shared" si="80"/>
        <v>29705.040000000001</v>
      </c>
      <c r="H186" s="101">
        <f t="shared" si="80"/>
        <v>30580.1</v>
      </c>
      <c r="I186" s="101">
        <f t="shared" si="80"/>
        <v>29166.35</v>
      </c>
      <c r="J186" s="101">
        <f t="shared" si="80"/>
        <v>28065.366959999999</v>
      </c>
      <c r="K186" s="101">
        <f t="shared" si="80"/>
        <v>29855.524000000001</v>
      </c>
      <c r="L186" s="101">
        <f t="shared" si="80"/>
        <v>30875.419000000002</v>
      </c>
      <c r="M186" s="101">
        <f t="shared" si="80"/>
        <v>0</v>
      </c>
      <c r="N186" s="246"/>
    </row>
    <row r="187" spans="1:15" s="3" customFormat="1" ht="72" customHeight="1" thickBot="1">
      <c r="A187" s="18">
        <v>178</v>
      </c>
      <c r="B187" s="247" t="s">
        <v>15</v>
      </c>
      <c r="C187" s="135">
        <f t="shared" ref="C187:C199" si="81">SUM(D187:M187)</f>
        <v>178671.82488</v>
      </c>
      <c r="D187" s="135">
        <f t="shared" ref="D187:M187" si="82">D188+D189</f>
        <v>19785.303520000001</v>
      </c>
      <c r="E187" s="80">
        <f t="shared" si="82"/>
        <v>20482.75</v>
      </c>
      <c r="F187" s="79">
        <f t="shared" si="82"/>
        <v>22335.77</v>
      </c>
      <c r="G187" s="135">
        <f t="shared" si="82"/>
        <v>23370.03</v>
      </c>
      <c r="H187" s="135">
        <f t="shared" si="82"/>
        <v>23732.53</v>
      </c>
      <c r="I187" s="135">
        <f t="shared" si="82"/>
        <v>21248.67</v>
      </c>
      <c r="J187" s="135">
        <f t="shared" si="82"/>
        <v>15121.111360000001</v>
      </c>
      <c r="K187" s="135">
        <f t="shared" si="82"/>
        <v>15954.343000000001</v>
      </c>
      <c r="L187" s="135">
        <f t="shared" si="82"/>
        <v>16641.316999999999</v>
      </c>
      <c r="M187" s="135">
        <f t="shared" si="82"/>
        <v>0</v>
      </c>
      <c r="N187" s="248" t="s">
        <v>135</v>
      </c>
    </row>
    <row r="188" spans="1:15" s="3" customFormat="1" ht="16.5" customHeight="1" thickBot="1">
      <c r="A188" s="18">
        <v>179</v>
      </c>
      <c r="B188" s="249" t="s">
        <v>6</v>
      </c>
      <c r="C188" s="250">
        <f t="shared" si="81"/>
        <v>541.20000000000005</v>
      </c>
      <c r="D188" s="121">
        <v>0</v>
      </c>
      <c r="E188" s="106">
        <v>541.20000000000005</v>
      </c>
      <c r="F188" s="121">
        <v>0</v>
      </c>
      <c r="G188" s="121">
        <v>0</v>
      </c>
      <c r="H188" s="121">
        <v>0</v>
      </c>
      <c r="I188" s="106">
        <v>0</v>
      </c>
      <c r="J188" s="121">
        <v>0</v>
      </c>
      <c r="K188" s="251">
        <v>0</v>
      </c>
      <c r="L188" s="251">
        <v>0</v>
      </c>
      <c r="M188" s="251">
        <v>0</v>
      </c>
      <c r="N188" s="252"/>
    </row>
    <row r="189" spans="1:15" s="3" customFormat="1" ht="16.5" thickBot="1">
      <c r="A189" s="18">
        <v>180</v>
      </c>
      <c r="B189" s="218" t="s">
        <v>8</v>
      </c>
      <c r="C189" s="253">
        <f t="shared" si="81"/>
        <v>178130.62488000002</v>
      </c>
      <c r="D189" s="173">
        <v>19785.303520000001</v>
      </c>
      <c r="E189" s="115">
        <v>19941.55</v>
      </c>
      <c r="F189" s="173">
        <v>22335.77</v>
      </c>
      <c r="G189" s="173">
        <v>23370.03</v>
      </c>
      <c r="H189" s="173">
        <v>23732.53</v>
      </c>
      <c r="I189" s="115">
        <v>21248.67</v>
      </c>
      <c r="J189" s="173">
        <f>15074.467+46.64436</f>
        <v>15121.111360000001</v>
      </c>
      <c r="K189" s="254">
        <v>15954.343000000001</v>
      </c>
      <c r="L189" s="254">
        <v>16641.316999999999</v>
      </c>
      <c r="M189" s="254">
        <v>0</v>
      </c>
      <c r="N189" s="255"/>
    </row>
    <row r="190" spans="1:15" s="3" customFormat="1" ht="31.5" customHeight="1" thickBot="1">
      <c r="A190" s="18">
        <v>181</v>
      </c>
      <c r="B190" s="247" t="s">
        <v>16</v>
      </c>
      <c r="C190" s="135">
        <f t="shared" si="81"/>
        <v>29741.184600000001</v>
      </c>
      <c r="D190" s="135">
        <f t="shared" ref="D190:M190" si="83">D191</f>
        <v>4797.7727000000004</v>
      </c>
      <c r="E190" s="80">
        <f t="shared" si="83"/>
        <v>4020.8708999999999</v>
      </c>
      <c r="F190" s="79">
        <f t="shared" si="83"/>
        <v>1258.47</v>
      </c>
      <c r="G190" s="135">
        <f t="shared" si="83"/>
        <v>2999.95</v>
      </c>
      <c r="H190" s="135">
        <f t="shared" si="83"/>
        <v>3017</v>
      </c>
      <c r="I190" s="135">
        <f t="shared" si="83"/>
        <v>3000</v>
      </c>
      <c r="J190" s="135">
        <f t="shared" si="83"/>
        <v>3100</v>
      </c>
      <c r="K190" s="135">
        <f t="shared" si="83"/>
        <v>3758.739</v>
      </c>
      <c r="L190" s="135">
        <f t="shared" si="83"/>
        <v>3788.3820000000001</v>
      </c>
      <c r="M190" s="135">
        <f t="shared" si="83"/>
        <v>0</v>
      </c>
      <c r="N190" s="79" t="s">
        <v>36</v>
      </c>
    </row>
    <row r="191" spans="1:15" s="3" customFormat="1" ht="16.5" thickBot="1">
      <c r="A191" s="18">
        <v>182</v>
      </c>
      <c r="B191" s="256" t="s">
        <v>8</v>
      </c>
      <c r="C191" s="257">
        <f t="shared" si="81"/>
        <v>29741.184600000001</v>
      </c>
      <c r="D191" s="141">
        <v>4797.7727000000004</v>
      </c>
      <c r="E191" s="142">
        <v>4020.8708999999999</v>
      </c>
      <c r="F191" s="141">
        <v>1258.47</v>
      </c>
      <c r="G191" s="141">
        <v>2999.95</v>
      </c>
      <c r="H191" s="141">
        <v>3017</v>
      </c>
      <c r="I191" s="142">
        <v>3000</v>
      </c>
      <c r="J191" s="395">
        <v>3100</v>
      </c>
      <c r="K191" s="258">
        <v>3758.739</v>
      </c>
      <c r="L191" s="258">
        <v>3788.3820000000001</v>
      </c>
      <c r="M191" s="258">
        <v>0</v>
      </c>
      <c r="N191" s="204"/>
    </row>
    <row r="192" spans="1:15" s="3" customFormat="1" ht="32.25" thickBot="1">
      <c r="A192" s="18">
        <v>183</v>
      </c>
      <c r="B192" s="259" t="s">
        <v>17</v>
      </c>
      <c r="C192" s="135">
        <f t="shared" si="81"/>
        <v>86478.499000000011</v>
      </c>
      <c r="D192" s="135">
        <f t="shared" ref="D192:M192" si="84">D193</f>
        <v>7453.1</v>
      </c>
      <c r="E192" s="80">
        <f t="shared" si="84"/>
        <v>8150.4</v>
      </c>
      <c r="F192" s="79">
        <f t="shared" si="84"/>
        <v>8178.299</v>
      </c>
      <c r="G192" s="135">
        <f t="shared" si="84"/>
        <v>9120.4</v>
      </c>
      <c r="H192" s="135">
        <f t="shared" si="84"/>
        <v>9716.2999999999993</v>
      </c>
      <c r="I192" s="135">
        <f t="shared" si="84"/>
        <v>10074.799999999999</v>
      </c>
      <c r="J192" s="135">
        <f t="shared" si="84"/>
        <v>10823.1</v>
      </c>
      <c r="K192" s="135">
        <f t="shared" si="84"/>
        <v>11256</v>
      </c>
      <c r="L192" s="135">
        <f t="shared" si="84"/>
        <v>11706.1</v>
      </c>
      <c r="M192" s="135">
        <f t="shared" si="84"/>
        <v>0</v>
      </c>
      <c r="N192" s="79" t="s">
        <v>36</v>
      </c>
    </row>
    <row r="193" spans="1:14" s="3" customFormat="1" ht="16.5" thickBot="1">
      <c r="A193" s="18">
        <v>184</v>
      </c>
      <c r="B193" s="260" t="s">
        <v>6</v>
      </c>
      <c r="C193" s="261">
        <f t="shared" si="81"/>
        <v>86478.499000000011</v>
      </c>
      <c r="D193" s="127">
        <v>7453.1</v>
      </c>
      <c r="E193" s="126">
        <v>8150.4</v>
      </c>
      <c r="F193" s="127">
        <f>1709.585+6468.714</f>
        <v>8178.299</v>
      </c>
      <c r="G193" s="127">
        <f>9120.5-0.1</f>
        <v>9120.4</v>
      </c>
      <c r="H193" s="127">
        <v>9716.2999999999993</v>
      </c>
      <c r="I193" s="126">
        <v>10074.799999999999</v>
      </c>
      <c r="J193" s="127">
        <v>10823.1</v>
      </c>
      <c r="K193" s="262">
        <v>11256</v>
      </c>
      <c r="L193" s="262">
        <v>11706.1</v>
      </c>
      <c r="M193" s="262">
        <v>0</v>
      </c>
      <c r="N193" s="207"/>
    </row>
    <row r="194" spans="1:14" s="3" customFormat="1" ht="95.25" thickBot="1">
      <c r="A194" s="18">
        <v>185</v>
      </c>
      <c r="B194" s="259" t="s">
        <v>76</v>
      </c>
      <c r="C194" s="135">
        <f t="shared" si="81"/>
        <v>984.79600000000005</v>
      </c>
      <c r="D194" s="135">
        <f t="shared" ref="D194:M194" si="85">D195+D196</f>
        <v>412.19400000000002</v>
      </c>
      <c r="E194" s="80">
        <f t="shared" si="85"/>
        <v>572.60199999999998</v>
      </c>
      <c r="F194" s="79">
        <f t="shared" si="85"/>
        <v>0</v>
      </c>
      <c r="G194" s="135">
        <f t="shared" si="85"/>
        <v>0</v>
      </c>
      <c r="H194" s="135">
        <f t="shared" si="85"/>
        <v>0</v>
      </c>
      <c r="I194" s="135">
        <f t="shared" si="85"/>
        <v>0</v>
      </c>
      <c r="J194" s="135">
        <f t="shared" si="85"/>
        <v>0</v>
      </c>
      <c r="K194" s="135">
        <f t="shared" si="85"/>
        <v>0</v>
      </c>
      <c r="L194" s="135">
        <f t="shared" si="85"/>
        <v>0</v>
      </c>
      <c r="M194" s="135">
        <f t="shared" si="85"/>
        <v>0</v>
      </c>
      <c r="N194" s="79" t="s">
        <v>37</v>
      </c>
    </row>
    <row r="195" spans="1:14" s="3" customFormat="1" ht="16.5" thickBot="1">
      <c r="A195" s="18">
        <v>186</v>
      </c>
      <c r="B195" s="249" t="s">
        <v>6</v>
      </c>
      <c r="C195" s="250">
        <f t="shared" si="81"/>
        <v>572.60199999999998</v>
      </c>
      <c r="D195" s="84">
        <v>0</v>
      </c>
      <c r="E195" s="106">
        <v>572.60199999999998</v>
      </c>
      <c r="F195" s="121">
        <v>0</v>
      </c>
      <c r="G195" s="121">
        <v>0</v>
      </c>
      <c r="H195" s="121">
        <v>0</v>
      </c>
      <c r="I195" s="106">
        <v>0</v>
      </c>
      <c r="J195" s="121">
        <v>0</v>
      </c>
      <c r="K195" s="251">
        <v>0</v>
      </c>
      <c r="L195" s="251">
        <v>0</v>
      </c>
      <c r="M195" s="251">
        <v>0</v>
      </c>
      <c r="N195" s="251"/>
    </row>
    <row r="196" spans="1:14" s="3" customFormat="1" ht="16.5" thickBot="1">
      <c r="A196" s="18">
        <v>187</v>
      </c>
      <c r="B196" s="245" t="s">
        <v>8</v>
      </c>
      <c r="C196" s="151">
        <f t="shared" si="81"/>
        <v>412.19400000000002</v>
      </c>
      <c r="D196" s="117">
        <v>412.19400000000002</v>
      </c>
      <c r="E196" s="118">
        <v>0</v>
      </c>
      <c r="F196" s="117">
        <v>0</v>
      </c>
      <c r="G196" s="117">
        <v>0</v>
      </c>
      <c r="H196" s="117">
        <v>0</v>
      </c>
      <c r="I196" s="118">
        <v>0</v>
      </c>
      <c r="J196" s="117">
        <v>0</v>
      </c>
      <c r="K196" s="239">
        <v>0</v>
      </c>
      <c r="L196" s="239">
        <v>0</v>
      </c>
      <c r="M196" s="239">
        <v>0</v>
      </c>
      <c r="N196" s="263"/>
    </row>
    <row r="197" spans="1:14" s="3" customFormat="1" ht="122.25" customHeight="1" thickBot="1">
      <c r="A197" s="18">
        <v>188</v>
      </c>
      <c r="B197" s="247" t="s">
        <v>41</v>
      </c>
      <c r="C197" s="135">
        <f t="shared" si="81"/>
        <v>9514.0020000000004</v>
      </c>
      <c r="D197" s="135">
        <f t="shared" ref="D197:M197" si="86">D198</f>
        <v>0</v>
      </c>
      <c r="E197" s="80">
        <f t="shared" si="86"/>
        <v>982.60199999999998</v>
      </c>
      <c r="F197" s="79">
        <f t="shared" si="86"/>
        <v>1017.7</v>
      </c>
      <c r="G197" s="135">
        <f t="shared" si="86"/>
        <v>1123.9000000000001</v>
      </c>
      <c r="H197" s="135">
        <f t="shared" si="86"/>
        <v>1168.9000000000001</v>
      </c>
      <c r="I197" s="135">
        <f t="shared" si="86"/>
        <v>1198</v>
      </c>
      <c r="J197" s="135">
        <f t="shared" si="86"/>
        <v>1288.7</v>
      </c>
      <c r="K197" s="135">
        <f t="shared" si="86"/>
        <v>1340.3</v>
      </c>
      <c r="L197" s="135">
        <f t="shared" si="86"/>
        <v>1393.9</v>
      </c>
      <c r="M197" s="135">
        <f t="shared" si="86"/>
        <v>0</v>
      </c>
      <c r="N197" s="79" t="s">
        <v>36</v>
      </c>
    </row>
    <row r="198" spans="1:14" ht="15.75" customHeight="1" thickBot="1">
      <c r="A198" s="18">
        <v>189</v>
      </c>
      <c r="B198" s="264" t="s">
        <v>6</v>
      </c>
      <c r="C198" s="261">
        <f t="shared" si="81"/>
        <v>9514.0020000000004</v>
      </c>
      <c r="D198" s="265">
        <v>0</v>
      </c>
      <c r="E198" s="126">
        <v>982.60199999999998</v>
      </c>
      <c r="F198" s="127">
        <v>1017.7</v>
      </c>
      <c r="G198" s="127">
        <v>1123.9000000000001</v>
      </c>
      <c r="H198" s="127">
        <v>1168.9000000000001</v>
      </c>
      <c r="I198" s="126">
        <v>1198</v>
      </c>
      <c r="J198" s="396">
        <v>1288.7</v>
      </c>
      <c r="K198" s="262">
        <v>1340.3</v>
      </c>
      <c r="L198" s="262">
        <v>1393.9</v>
      </c>
      <c r="M198" s="262">
        <v>0</v>
      </c>
      <c r="N198" s="207"/>
    </row>
    <row r="199" spans="1:14" ht="75" customHeight="1" thickBot="1">
      <c r="A199" s="18">
        <v>190</v>
      </c>
      <c r="B199" s="266" t="s">
        <v>77</v>
      </c>
      <c r="C199" s="135">
        <f t="shared" si="81"/>
        <v>43351.611600000004</v>
      </c>
      <c r="D199" s="135">
        <f t="shared" ref="D199:M199" si="87">D200+D201</f>
        <v>0</v>
      </c>
      <c r="E199" s="80">
        <f t="shared" si="87"/>
        <v>935.88400000000001</v>
      </c>
      <c r="F199" s="79">
        <f t="shared" si="87"/>
        <v>0</v>
      </c>
      <c r="G199" s="135">
        <f t="shared" si="87"/>
        <v>3235.06</v>
      </c>
      <c r="H199" s="135">
        <f t="shared" si="87"/>
        <v>3830.57</v>
      </c>
      <c r="I199" s="135">
        <f t="shared" si="87"/>
        <v>4917.68</v>
      </c>
      <c r="J199" s="135">
        <f t="shared" si="87"/>
        <v>9844.2555999999986</v>
      </c>
      <c r="K199" s="135">
        <f t="shared" si="87"/>
        <v>10142.441999999999</v>
      </c>
      <c r="L199" s="135">
        <f t="shared" si="87"/>
        <v>10445.719999999999</v>
      </c>
      <c r="M199" s="135">
        <f t="shared" si="87"/>
        <v>0</v>
      </c>
      <c r="N199" s="217" t="s">
        <v>69</v>
      </c>
    </row>
    <row r="200" spans="1:14" ht="16.5" customHeight="1" thickBot="1">
      <c r="A200" s="18">
        <v>191</v>
      </c>
      <c r="B200" s="249" t="s">
        <v>6</v>
      </c>
      <c r="C200" s="250">
        <f>SUM(D200:J200)</f>
        <v>0</v>
      </c>
      <c r="D200" s="84">
        <v>0</v>
      </c>
      <c r="E200" s="106">
        <v>0</v>
      </c>
      <c r="F200" s="121">
        <v>0</v>
      </c>
      <c r="G200" s="121">
        <v>0</v>
      </c>
      <c r="H200" s="121">
        <v>0</v>
      </c>
      <c r="I200" s="106">
        <v>0</v>
      </c>
      <c r="J200" s="121">
        <v>0</v>
      </c>
      <c r="K200" s="251">
        <v>0</v>
      </c>
      <c r="L200" s="251">
        <v>0</v>
      </c>
      <c r="M200" s="251">
        <v>0</v>
      </c>
      <c r="N200" s="267"/>
    </row>
    <row r="201" spans="1:14" ht="17.25" customHeight="1" thickBot="1">
      <c r="A201" s="18">
        <v>192</v>
      </c>
      <c r="B201" s="245" t="s">
        <v>8</v>
      </c>
      <c r="C201" s="151">
        <f t="shared" ref="C201:C208" si="88">SUM(D201:M201)</f>
        <v>43351.611600000004</v>
      </c>
      <c r="D201" s="101">
        <v>0</v>
      </c>
      <c r="E201" s="118">
        <v>935.88400000000001</v>
      </c>
      <c r="F201" s="117">
        <v>0</v>
      </c>
      <c r="G201" s="117">
        <v>3235.06</v>
      </c>
      <c r="H201" s="117">
        <v>3830.57</v>
      </c>
      <c r="I201" s="118">
        <v>4917.68</v>
      </c>
      <c r="J201" s="117">
        <f>9898.533-54.2774</f>
        <v>9844.2555999999986</v>
      </c>
      <c r="K201" s="239">
        <v>10142.441999999999</v>
      </c>
      <c r="L201" s="239">
        <v>10445.719999999999</v>
      </c>
      <c r="M201" s="239">
        <v>0</v>
      </c>
      <c r="N201" s="263"/>
    </row>
    <row r="202" spans="1:14" ht="46.5" customHeight="1" thickBot="1">
      <c r="A202" s="18">
        <v>193</v>
      </c>
      <c r="B202" s="247" t="s">
        <v>100</v>
      </c>
      <c r="C202" s="80">
        <f t="shared" si="88"/>
        <v>619.5</v>
      </c>
      <c r="D202" s="79">
        <f t="shared" ref="D202:M202" si="89">D203+D204</f>
        <v>0</v>
      </c>
      <c r="E202" s="80">
        <f t="shared" si="89"/>
        <v>0</v>
      </c>
      <c r="F202" s="79">
        <f t="shared" si="89"/>
        <v>519.5</v>
      </c>
      <c r="G202" s="80">
        <f t="shared" si="89"/>
        <v>100</v>
      </c>
      <c r="H202" s="79">
        <f t="shared" si="89"/>
        <v>0</v>
      </c>
      <c r="I202" s="79">
        <f t="shared" si="89"/>
        <v>0</v>
      </c>
      <c r="J202" s="79">
        <f t="shared" si="89"/>
        <v>0</v>
      </c>
      <c r="K202" s="79">
        <f t="shared" si="89"/>
        <v>0</v>
      </c>
      <c r="L202" s="79">
        <f t="shared" si="89"/>
        <v>0</v>
      </c>
      <c r="M202" s="79">
        <f t="shared" si="89"/>
        <v>0</v>
      </c>
      <c r="N202" s="79" t="s">
        <v>140</v>
      </c>
    </row>
    <row r="203" spans="1:14" ht="17.25" customHeight="1" thickBot="1">
      <c r="A203" s="18">
        <v>194</v>
      </c>
      <c r="B203" s="268" t="s">
        <v>6</v>
      </c>
      <c r="C203" s="153">
        <f t="shared" si="88"/>
        <v>251.4</v>
      </c>
      <c r="D203" s="84">
        <v>0</v>
      </c>
      <c r="E203" s="106">
        <v>0</v>
      </c>
      <c r="F203" s="121">
        <v>251.4</v>
      </c>
      <c r="G203" s="106">
        <v>0</v>
      </c>
      <c r="H203" s="121">
        <v>0</v>
      </c>
      <c r="I203" s="106">
        <v>0</v>
      </c>
      <c r="J203" s="121">
        <v>0</v>
      </c>
      <c r="K203" s="251">
        <v>0</v>
      </c>
      <c r="L203" s="251">
        <v>0</v>
      </c>
      <c r="M203" s="251">
        <v>0</v>
      </c>
      <c r="N203" s="269"/>
    </row>
    <row r="204" spans="1:14" ht="17.25" customHeight="1" thickBot="1">
      <c r="A204" s="18">
        <v>195</v>
      </c>
      <c r="B204" s="270" t="s">
        <v>8</v>
      </c>
      <c r="C204" s="271">
        <f t="shared" si="88"/>
        <v>368.1</v>
      </c>
      <c r="D204" s="101">
        <v>0</v>
      </c>
      <c r="E204" s="118">
        <v>0</v>
      </c>
      <c r="F204" s="117">
        <v>268.10000000000002</v>
      </c>
      <c r="G204" s="118">
        <v>100</v>
      </c>
      <c r="H204" s="117">
        <v>0</v>
      </c>
      <c r="I204" s="118">
        <v>0</v>
      </c>
      <c r="J204" s="117">
        <v>0</v>
      </c>
      <c r="K204" s="239">
        <v>0</v>
      </c>
      <c r="L204" s="239">
        <v>0</v>
      </c>
      <c r="M204" s="239">
        <v>0</v>
      </c>
      <c r="N204" s="263"/>
    </row>
    <row r="205" spans="1:14" ht="103.5" customHeight="1" thickBot="1">
      <c r="A205" s="18">
        <v>196</v>
      </c>
      <c r="B205" s="247" t="s">
        <v>106</v>
      </c>
      <c r="C205" s="80">
        <f t="shared" si="88"/>
        <v>100</v>
      </c>
      <c r="D205" s="79">
        <f t="shared" ref="D205:M205" si="90">D206</f>
        <v>0</v>
      </c>
      <c r="E205" s="80">
        <f t="shared" si="90"/>
        <v>0</v>
      </c>
      <c r="F205" s="79">
        <f t="shared" si="90"/>
        <v>0</v>
      </c>
      <c r="G205" s="79">
        <f t="shared" si="90"/>
        <v>100</v>
      </c>
      <c r="H205" s="79">
        <f t="shared" si="90"/>
        <v>0</v>
      </c>
      <c r="I205" s="79">
        <f t="shared" si="90"/>
        <v>0</v>
      </c>
      <c r="J205" s="79">
        <f t="shared" si="90"/>
        <v>0</v>
      </c>
      <c r="K205" s="79">
        <f t="shared" si="90"/>
        <v>0</v>
      </c>
      <c r="L205" s="79">
        <f t="shared" si="90"/>
        <v>0</v>
      </c>
      <c r="M205" s="79">
        <f t="shared" si="90"/>
        <v>0</v>
      </c>
      <c r="N205" s="186" t="str">
        <f>N202</f>
        <v>п. 3.3.1.1</v>
      </c>
    </row>
    <row r="206" spans="1:14" ht="17.25" customHeight="1" thickBot="1">
      <c r="A206" s="18">
        <v>197</v>
      </c>
      <c r="B206" s="272" t="s">
        <v>6</v>
      </c>
      <c r="C206" s="273">
        <f t="shared" si="88"/>
        <v>100</v>
      </c>
      <c r="D206" s="265">
        <v>0</v>
      </c>
      <c r="E206" s="126">
        <v>0</v>
      </c>
      <c r="F206" s="127">
        <v>0</v>
      </c>
      <c r="G206" s="127">
        <v>100</v>
      </c>
      <c r="H206" s="127">
        <v>0</v>
      </c>
      <c r="I206" s="126">
        <v>0</v>
      </c>
      <c r="J206" s="127">
        <v>0</v>
      </c>
      <c r="K206" s="262">
        <v>0</v>
      </c>
      <c r="L206" s="262">
        <v>0</v>
      </c>
      <c r="M206" s="262">
        <v>0</v>
      </c>
      <c r="N206" s="207"/>
    </row>
    <row r="207" spans="1:14" ht="75" customHeight="1" thickBot="1">
      <c r="A207" s="18">
        <v>198</v>
      </c>
      <c r="B207" s="274" t="s">
        <v>125</v>
      </c>
      <c r="C207" s="63">
        <f t="shared" si="88"/>
        <v>428.15800000000002</v>
      </c>
      <c r="D207" s="275">
        <f t="shared" ref="D207:M207" si="91">D208</f>
        <v>0</v>
      </c>
      <c r="E207" s="276">
        <f t="shared" si="91"/>
        <v>0</v>
      </c>
      <c r="F207" s="63">
        <f t="shared" si="91"/>
        <v>0</v>
      </c>
      <c r="G207" s="158">
        <f t="shared" si="91"/>
        <v>0</v>
      </c>
      <c r="H207" s="275">
        <f t="shared" si="91"/>
        <v>154.30000000000001</v>
      </c>
      <c r="I207" s="63">
        <f t="shared" si="91"/>
        <v>273.858</v>
      </c>
      <c r="J207" s="275">
        <f t="shared" si="91"/>
        <v>0</v>
      </c>
      <c r="K207" s="63">
        <f t="shared" si="91"/>
        <v>0</v>
      </c>
      <c r="L207" s="275">
        <f t="shared" si="91"/>
        <v>0</v>
      </c>
      <c r="M207" s="63">
        <f t="shared" si="91"/>
        <v>0</v>
      </c>
      <c r="N207" s="277" t="str">
        <f>N187</f>
        <v>п. 3.3.1.1,  п.3.3.1.2, п. 3.3.1.3,  п.3.3.1.4,  п.3.3.1.5.; п. 3.3.1.6.; п.3.3.2.1.; п. 3.3.2.3.</v>
      </c>
    </row>
    <row r="208" spans="1:14" ht="17.25" customHeight="1" thickBot="1">
      <c r="A208" s="18">
        <v>199</v>
      </c>
      <c r="B208" s="278" t="s">
        <v>6</v>
      </c>
      <c r="C208" s="98">
        <f t="shared" si="88"/>
        <v>428.15800000000002</v>
      </c>
      <c r="D208" s="95">
        <v>0</v>
      </c>
      <c r="E208" s="172">
        <v>0</v>
      </c>
      <c r="F208" s="173">
        <v>0</v>
      </c>
      <c r="G208" s="254">
        <v>0</v>
      </c>
      <c r="H208" s="115">
        <v>154.30000000000001</v>
      </c>
      <c r="I208" s="173">
        <v>273.858</v>
      </c>
      <c r="J208" s="115">
        <v>0</v>
      </c>
      <c r="K208" s="173">
        <v>0</v>
      </c>
      <c r="L208" s="115">
        <v>0</v>
      </c>
      <c r="M208" s="173">
        <v>0</v>
      </c>
      <c r="N208" s="279"/>
    </row>
    <row r="209" spans="1:14" ht="144.75" customHeight="1" thickBot="1">
      <c r="A209" s="18">
        <v>200</v>
      </c>
      <c r="B209" s="280" t="s">
        <v>153</v>
      </c>
      <c r="C209" s="81">
        <f>C210+C211</f>
        <v>4686.3999999999996</v>
      </c>
      <c r="D209" s="81">
        <f t="shared" ref="D209:M209" si="92">D210+D211</f>
        <v>0</v>
      </c>
      <c r="E209" s="81">
        <f t="shared" si="92"/>
        <v>0</v>
      </c>
      <c r="F209" s="81">
        <f t="shared" si="92"/>
        <v>0</v>
      </c>
      <c r="G209" s="81">
        <f t="shared" si="92"/>
        <v>0</v>
      </c>
      <c r="H209" s="81">
        <f t="shared" si="92"/>
        <v>0</v>
      </c>
      <c r="I209" s="81">
        <f t="shared" si="92"/>
        <v>2128</v>
      </c>
      <c r="J209" s="81">
        <f t="shared" si="92"/>
        <v>2558.4</v>
      </c>
      <c r="K209" s="81">
        <f t="shared" si="92"/>
        <v>0</v>
      </c>
      <c r="L209" s="81">
        <f t="shared" si="92"/>
        <v>0</v>
      </c>
      <c r="M209" s="81">
        <f t="shared" si="92"/>
        <v>0</v>
      </c>
      <c r="N209" s="186" t="str">
        <f>N190</f>
        <v>п. 3.4.1.1</v>
      </c>
    </row>
    <row r="210" spans="1:14" ht="17.25" customHeight="1" thickBot="1">
      <c r="A210" s="18">
        <v>201</v>
      </c>
      <c r="B210" s="281" t="s">
        <v>6</v>
      </c>
      <c r="C210" s="282">
        <f>SUM(D210:M210)</f>
        <v>4686.3999999999996</v>
      </c>
      <c r="D210" s="84">
        <v>0</v>
      </c>
      <c r="E210" s="106">
        <v>0</v>
      </c>
      <c r="F210" s="169">
        <v>0</v>
      </c>
      <c r="G210" s="121">
        <v>0</v>
      </c>
      <c r="H210" s="251">
        <v>0</v>
      </c>
      <c r="I210" s="106">
        <v>2128</v>
      </c>
      <c r="J210" s="121">
        <v>2558.4</v>
      </c>
      <c r="K210" s="106">
        <v>0</v>
      </c>
      <c r="L210" s="169">
        <v>0</v>
      </c>
      <c r="M210" s="169">
        <v>0</v>
      </c>
      <c r="N210" s="283"/>
    </row>
    <row r="211" spans="1:14" ht="17.25" customHeight="1" thickBot="1">
      <c r="A211" s="18">
        <v>202</v>
      </c>
      <c r="B211" s="284" t="s">
        <v>8</v>
      </c>
      <c r="C211" s="285">
        <f>SUM(D211:M211)</f>
        <v>0</v>
      </c>
      <c r="D211" s="101">
        <v>0</v>
      </c>
      <c r="E211" s="118">
        <v>0</v>
      </c>
      <c r="F211" s="116">
        <v>0</v>
      </c>
      <c r="G211" s="117">
        <v>0</v>
      </c>
      <c r="H211" s="239">
        <v>0</v>
      </c>
      <c r="I211" s="118">
        <v>0</v>
      </c>
      <c r="J211" s="117">
        <v>0</v>
      </c>
      <c r="K211" s="118">
        <v>0</v>
      </c>
      <c r="L211" s="116">
        <v>0</v>
      </c>
      <c r="M211" s="116">
        <v>0</v>
      </c>
      <c r="N211" s="185"/>
    </row>
    <row r="212" spans="1:14" ht="104.25" customHeight="1" thickBot="1">
      <c r="A212" s="18">
        <v>203</v>
      </c>
      <c r="B212" s="286" t="s">
        <v>172</v>
      </c>
      <c r="C212" s="287">
        <f>SUM(D212:M212)</f>
        <v>0</v>
      </c>
      <c r="D212" s="148">
        <f t="shared" ref="D212:M212" si="93">D213</f>
        <v>0</v>
      </c>
      <c r="E212" s="79">
        <f t="shared" si="93"/>
        <v>0</v>
      </c>
      <c r="F212" s="148">
        <f t="shared" si="93"/>
        <v>0</v>
      </c>
      <c r="G212" s="79">
        <f t="shared" si="93"/>
        <v>0</v>
      </c>
      <c r="H212" s="148">
        <f t="shared" si="93"/>
        <v>0</v>
      </c>
      <c r="I212" s="79">
        <f t="shared" si="93"/>
        <v>0</v>
      </c>
      <c r="J212" s="148">
        <f t="shared" si="93"/>
        <v>0</v>
      </c>
      <c r="K212" s="79">
        <f t="shared" si="93"/>
        <v>0</v>
      </c>
      <c r="L212" s="148">
        <f t="shared" si="93"/>
        <v>0</v>
      </c>
      <c r="M212" s="79">
        <f t="shared" si="93"/>
        <v>0</v>
      </c>
      <c r="N212" s="79" t="s">
        <v>37</v>
      </c>
    </row>
    <row r="213" spans="1:14" ht="17.25" customHeight="1" thickBot="1">
      <c r="A213" s="18">
        <v>204</v>
      </c>
      <c r="B213" s="288" t="s">
        <v>6</v>
      </c>
      <c r="C213" s="79">
        <f>SUM(D213:M213)</f>
        <v>0</v>
      </c>
      <c r="D213" s="289">
        <v>0</v>
      </c>
      <c r="E213" s="141">
        <v>0</v>
      </c>
      <c r="F213" s="142">
        <v>0</v>
      </c>
      <c r="G213" s="141">
        <v>0</v>
      </c>
      <c r="H213" s="142">
        <v>0</v>
      </c>
      <c r="I213" s="141">
        <v>0</v>
      </c>
      <c r="J213" s="142">
        <v>0</v>
      </c>
      <c r="K213" s="141">
        <v>0</v>
      </c>
      <c r="L213" s="142">
        <v>0</v>
      </c>
      <c r="M213" s="141">
        <v>0</v>
      </c>
      <c r="N213" s="210"/>
    </row>
    <row r="214" spans="1:14" ht="16.5" thickBot="1">
      <c r="A214" s="18">
        <v>205</v>
      </c>
      <c r="B214" s="428" t="s">
        <v>71</v>
      </c>
      <c r="C214" s="429"/>
      <c r="D214" s="429"/>
      <c r="E214" s="429"/>
      <c r="F214" s="429"/>
      <c r="G214" s="429"/>
      <c r="H214" s="429"/>
      <c r="I214" s="429"/>
      <c r="J214" s="429"/>
      <c r="K214" s="429"/>
      <c r="L214" s="429"/>
      <c r="M214" s="429"/>
      <c r="N214" s="430"/>
    </row>
    <row r="215" spans="1:14" ht="32.25" thickBot="1">
      <c r="A215" s="18">
        <v>206</v>
      </c>
      <c r="B215" s="300" t="s">
        <v>64</v>
      </c>
      <c r="C215" s="79">
        <f>SUM(D215:M215)</f>
        <v>723048.35872000013</v>
      </c>
      <c r="D215" s="79">
        <f t="shared" ref="D215:M215" si="94">D216+D217+D218+D219</f>
        <v>24133.964980000001</v>
      </c>
      <c r="E215" s="80">
        <f t="shared" si="94"/>
        <v>53202.289000000004</v>
      </c>
      <c r="F215" s="79">
        <f t="shared" si="94"/>
        <v>39282.875</v>
      </c>
      <c r="G215" s="135">
        <f t="shared" si="94"/>
        <v>21403.387999999999</v>
      </c>
      <c r="H215" s="79">
        <f>H216+H217+H218+H219</f>
        <v>112902.12299999999</v>
      </c>
      <c r="I215" s="79">
        <f>I216+I217+I218+I219</f>
        <v>196605.99900000001</v>
      </c>
      <c r="J215" s="79">
        <f t="shared" si="94"/>
        <v>55814.39172</v>
      </c>
      <c r="K215" s="79">
        <f t="shared" si="94"/>
        <v>199730.52802</v>
      </c>
      <c r="L215" s="79">
        <f t="shared" si="94"/>
        <v>19972.8</v>
      </c>
      <c r="M215" s="79">
        <f t="shared" si="94"/>
        <v>0</v>
      </c>
      <c r="N215" s="291"/>
    </row>
    <row r="216" spans="1:14" ht="16.5" thickBot="1">
      <c r="A216" s="18">
        <v>207</v>
      </c>
      <c r="B216" s="83" t="s">
        <v>7</v>
      </c>
      <c r="C216" s="36">
        <f>SUM(D216:J216)</f>
        <v>0</v>
      </c>
      <c r="D216" s="84">
        <f t="shared" ref="D216:M219" si="95">D222+D285+D291</f>
        <v>0</v>
      </c>
      <c r="E216" s="64">
        <f t="shared" si="95"/>
        <v>0</v>
      </c>
      <c r="F216" s="84">
        <f t="shared" si="95"/>
        <v>0</v>
      </c>
      <c r="G216" s="64">
        <f t="shared" si="95"/>
        <v>0</v>
      </c>
      <c r="H216" s="84">
        <f t="shared" si="95"/>
        <v>0</v>
      </c>
      <c r="I216" s="84">
        <f t="shared" si="95"/>
        <v>0</v>
      </c>
      <c r="J216" s="84">
        <f t="shared" si="95"/>
        <v>0</v>
      </c>
      <c r="K216" s="84">
        <f t="shared" si="95"/>
        <v>0</v>
      </c>
      <c r="L216" s="84">
        <f t="shared" si="95"/>
        <v>0</v>
      </c>
      <c r="M216" s="84">
        <f t="shared" si="95"/>
        <v>0</v>
      </c>
      <c r="N216" s="292"/>
    </row>
    <row r="217" spans="1:14" ht="16.5" thickBot="1">
      <c r="A217" s="18">
        <v>208</v>
      </c>
      <c r="B217" s="88" t="s">
        <v>6</v>
      </c>
      <c r="C217" s="44">
        <f>SUM(D217:M217)</f>
        <v>361614.08765999996</v>
      </c>
      <c r="D217" s="90">
        <f>D223+D286+D292</f>
        <v>873.95</v>
      </c>
      <c r="E217" s="89">
        <f t="shared" si="95"/>
        <v>1279.27</v>
      </c>
      <c r="F217" s="90">
        <f t="shared" si="95"/>
        <v>9346.2000000000007</v>
      </c>
      <c r="G217" s="89">
        <f t="shared" si="95"/>
        <v>0</v>
      </c>
      <c r="H217" s="90">
        <f>H223+H286+H292</f>
        <v>38845.840000000004</v>
      </c>
      <c r="I217" s="90">
        <f t="shared" si="95"/>
        <v>134899.71</v>
      </c>
      <c r="J217" s="90">
        <f t="shared" si="95"/>
        <v>0</v>
      </c>
      <c r="K217" s="90">
        <f t="shared" si="95"/>
        <v>176369.11765999999</v>
      </c>
      <c r="L217" s="90">
        <f t="shared" si="95"/>
        <v>0</v>
      </c>
      <c r="M217" s="90">
        <f t="shared" si="95"/>
        <v>0</v>
      </c>
      <c r="N217" s="293"/>
    </row>
    <row r="218" spans="1:14" ht="16.5" thickBot="1">
      <c r="A218" s="18">
        <v>209</v>
      </c>
      <c r="B218" s="94" t="s">
        <v>8</v>
      </c>
      <c r="C218" s="44">
        <f>SUM(D218:M218)</f>
        <v>361434.27106</v>
      </c>
      <c r="D218" s="90">
        <f t="shared" si="95"/>
        <v>23260.01498</v>
      </c>
      <c r="E218" s="89">
        <f t="shared" si="95"/>
        <v>51923.019000000008</v>
      </c>
      <c r="F218" s="90">
        <f t="shared" si="95"/>
        <v>29936.674999999999</v>
      </c>
      <c r="G218" s="89">
        <f t="shared" si="95"/>
        <v>21403.387999999999</v>
      </c>
      <c r="H218" s="90">
        <f>H224+H287+H293</f>
        <v>74056.282999999996</v>
      </c>
      <c r="I218" s="90">
        <f>I224+I287+I293+I266</f>
        <v>61706.289000000004</v>
      </c>
      <c r="J218" s="90">
        <f>J224+J287+J293</f>
        <v>55814.39172</v>
      </c>
      <c r="K218" s="90">
        <f>K224+K287+K293</f>
        <v>23361.410359999998</v>
      </c>
      <c r="L218" s="90">
        <f>L224+L287+L293</f>
        <v>19972.8</v>
      </c>
      <c r="M218" s="90">
        <f>M224+M287+M293</f>
        <v>0</v>
      </c>
      <c r="N218" s="293"/>
    </row>
    <row r="219" spans="1:14" ht="16.5" thickBot="1">
      <c r="A219" s="18">
        <v>210</v>
      </c>
      <c r="B219" s="94" t="s">
        <v>51</v>
      </c>
      <c r="C219" s="77">
        <f>SUM(D219:J219)</f>
        <v>0</v>
      </c>
      <c r="D219" s="101">
        <f t="shared" si="95"/>
        <v>0</v>
      </c>
      <c r="E219" s="95">
        <f t="shared" si="95"/>
        <v>0</v>
      </c>
      <c r="F219" s="101">
        <f t="shared" si="95"/>
        <v>0</v>
      </c>
      <c r="G219" s="95">
        <f t="shared" si="95"/>
        <v>0</v>
      </c>
      <c r="H219" s="96">
        <f t="shared" si="95"/>
        <v>0</v>
      </c>
      <c r="I219" s="96">
        <f t="shared" si="95"/>
        <v>0</v>
      </c>
      <c r="J219" s="96">
        <f t="shared" si="95"/>
        <v>0</v>
      </c>
      <c r="K219" s="96">
        <f t="shared" si="95"/>
        <v>0</v>
      </c>
      <c r="L219" s="96">
        <f t="shared" si="95"/>
        <v>0</v>
      </c>
      <c r="M219" s="101">
        <f t="shared" si="95"/>
        <v>0</v>
      </c>
      <c r="N219" s="294"/>
    </row>
    <row r="220" spans="1:14" ht="16.5" thickBot="1">
      <c r="A220" s="18">
        <v>211</v>
      </c>
      <c r="B220" s="431" t="s">
        <v>56</v>
      </c>
      <c r="C220" s="432"/>
      <c r="D220" s="432"/>
      <c r="E220" s="432"/>
      <c r="F220" s="432"/>
      <c r="G220" s="432"/>
      <c r="H220" s="432"/>
      <c r="I220" s="432"/>
      <c r="J220" s="432"/>
      <c r="K220" s="432"/>
      <c r="L220" s="432"/>
      <c r="M220" s="432"/>
      <c r="N220" s="433"/>
    </row>
    <row r="221" spans="1:14" ht="32.25" thickBot="1">
      <c r="A221" s="18">
        <v>212</v>
      </c>
      <c r="B221" s="295" t="s">
        <v>57</v>
      </c>
      <c r="C221" s="79">
        <f>SUM(D221:M221)</f>
        <v>42855.722820000003</v>
      </c>
      <c r="D221" s="80">
        <f t="shared" ref="D221:M221" si="96">D222+D223+D224+D225</f>
        <v>17355.198820000001</v>
      </c>
      <c r="E221" s="79">
        <f t="shared" si="96"/>
        <v>1548.22</v>
      </c>
      <c r="F221" s="80">
        <f t="shared" si="96"/>
        <v>3500</v>
      </c>
      <c r="G221" s="79">
        <f t="shared" si="96"/>
        <v>540</v>
      </c>
      <c r="H221" s="79">
        <f>H222+H223+H224+H225</f>
        <v>18360.602999999999</v>
      </c>
      <c r="I221" s="79">
        <f>I222+I223+I224+I225+I263</f>
        <v>1551.701</v>
      </c>
      <c r="J221" s="79">
        <f t="shared" si="96"/>
        <v>0</v>
      </c>
      <c r="K221" s="79">
        <f t="shared" si="96"/>
        <v>0</v>
      </c>
      <c r="L221" s="79">
        <f t="shared" si="96"/>
        <v>0</v>
      </c>
      <c r="M221" s="79">
        <f t="shared" si="96"/>
        <v>0</v>
      </c>
      <c r="N221" s="296"/>
    </row>
    <row r="222" spans="1:14" ht="16.5" thickBot="1">
      <c r="A222" s="18">
        <v>213</v>
      </c>
      <c r="B222" s="83" t="s">
        <v>7</v>
      </c>
      <c r="C222" s="36">
        <f>SUM(D222:J222)</f>
        <v>0</v>
      </c>
      <c r="D222" s="64">
        <f t="shared" ref="D222:M222" si="97">D228+D269+D274</f>
        <v>0</v>
      </c>
      <c r="E222" s="84">
        <f t="shared" si="97"/>
        <v>0</v>
      </c>
      <c r="F222" s="64">
        <f t="shared" si="97"/>
        <v>0</v>
      </c>
      <c r="G222" s="84">
        <f t="shared" si="97"/>
        <v>0</v>
      </c>
      <c r="H222" s="84">
        <f t="shared" si="97"/>
        <v>0</v>
      </c>
      <c r="I222" s="64">
        <f t="shared" si="97"/>
        <v>0</v>
      </c>
      <c r="J222" s="84">
        <f t="shared" si="97"/>
        <v>0</v>
      </c>
      <c r="K222" s="84">
        <f t="shared" si="97"/>
        <v>0</v>
      </c>
      <c r="L222" s="84">
        <f t="shared" si="97"/>
        <v>0</v>
      </c>
      <c r="M222" s="84">
        <f t="shared" si="97"/>
        <v>0</v>
      </c>
      <c r="N222" s="228"/>
    </row>
    <row r="223" spans="1:14" ht="16.5" thickBot="1">
      <c r="A223" s="18">
        <v>214</v>
      </c>
      <c r="B223" s="88" t="s">
        <v>6</v>
      </c>
      <c r="C223" s="44">
        <f>SUM(D223:J223)</f>
        <v>0</v>
      </c>
      <c r="D223" s="89">
        <f t="shared" ref="D223:M223" si="98">D229+D270+D265+D275</f>
        <v>0</v>
      </c>
      <c r="E223" s="90">
        <f t="shared" si="98"/>
        <v>0</v>
      </c>
      <c r="F223" s="89">
        <f t="shared" si="98"/>
        <v>0</v>
      </c>
      <c r="G223" s="90">
        <f t="shared" si="98"/>
        <v>0</v>
      </c>
      <c r="H223" s="90">
        <f t="shared" si="98"/>
        <v>0</v>
      </c>
      <c r="I223" s="89">
        <f t="shared" si="98"/>
        <v>0</v>
      </c>
      <c r="J223" s="90">
        <f t="shared" si="98"/>
        <v>0</v>
      </c>
      <c r="K223" s="90">
        <f t="shared" si="98"/>
        <v>0</v>
      </c>
      <c r="L223" s="90">
        <f t="shared" si="98"/>
        <v>0</v>
      </c>
      <c r="M223" s="90">
        <f t="shared" si="98"/>
        <v>0</v>
      </c>
      <c r="N223" s="229"/>
    </row>
    <row r="224" spans="1:14" ht="16.5" thickBot="1">
      <c r="A224" s="18">
        <v>215</v>
      </c>
      <c r="B224" s="94" t="s">
        <v>8</v>
      </c>
      <c r="C224" s="44">
        <f>SUM(D224:M224)</f>
        <v>41359.932820000002</v>
      </c>
      <c r="D224" s="89">
        <f>D230+D271+D276+D266</f>
        <v>17355.198820000001</v>
      </c>
      <c r="E224" s="90">
        <f>E230+E271+E276+E266</f>
        <v>1548.22</v>
      </c>
      <c r="F224" s="89">
        <f>F230+F271+F276+F266+F281</f>
        <v>3500</v>
      </c>
      <c r="G224" s="90">
        <f>G230+G271+G276+G266+G281</f>
        <v>540</v>
      </c>
      <c r="H224" s="90">
        <f>H260+H227</f>
        <v>18360.602999999999</v>
      </c>
      <c r="I224" s="90">
        <f>I260+I232</f>
        <v>55.911000000000001</v>
      </c>
      <c r="J224" s="90">
        <f>J260</f>
        <v>0</v>
      </c>
      <c r="K224" s="90">
        <f>K260</f>
        <v>0</v>
      </c>
      <c r="L224" s="90">
        <f>L260</f>
        <v>0</v>
      </c>
      <c r="M224" s="90">
        <f>M260</f>
        <v>0</v>
      </c>
      <c r="N224" s="229"/>
    </row>
    <row r="225" spans="1:14" ht="16.5" thickBot="1">
      <c r="A225" s="18">
        <v>216</v>
      </c>
      <c r="B225" s="94" t="s">
        <v>51</v>
      </c>
      <c r="C225" s="77">
        <f>SUM(D225:J225)</f>
        <v>0</v>
      </c>
      <c r="D225" s="95">
        <f t="shared" ref="D225:M225" si="99">D231+D272+D267+D277</f>
        <v>0</v>
      </c>
      <c r="E225" s="101">
        <f t="shared" si="99"/>
        <v>0</v>
      </c>
      <c r="F225" s="95">
        <f t="shared" si="99"/>
        <v>0</v>
      </c>
      <c r="G225" s="101">
        <f t="shared" si="99"/>
        <v>0</v>
      </c>
      <c r="H225" s="101">
        <f t="shared" si="99"/>
        <v>0</v>
      </c>
      <c r="I225" s="95">
        <f t="shared" si="99"/>
        <v>0</v>
      </c>
      <c r="J225" s="101">
        <f t="shared" si="99"/>
        <v>0</v>
      </c>
      <c r="K225" s="101">
        <f t="shared" si="99"/>
        <v>0</v>
      </c>
      <c r="L225" s="101">
        <f t="shared" si="99"/>
        <v>0</v>
      </c>
      <c r="M225" s="101">
        <f t="shared" si="99"/>
        <v>0</v>
      </c>
      <c r="N225" s="230"/>
    </row>
    <row r="226" spans="1:14" ht="16.5" thickBot="1">
      <c r="A226" s="18">
        <v>217</v>
      </c>
      <c r="B226" s="399" t="s">
        <v>58</v>
      </c>
      <c r="C226" s="400"/>
      <c r="D226" s="400"/>
      <c r="E226" s="400"/>
      <c r="F226" s="400"/>
      <c r="G226" s="400"/>
      <c r="H226" s="400"/>
      <c r="I226" s="400"/>
      <c r="J226" s="400"/>
      <c r="K226" s="400"/>
      <c r="L226" s="400"/>
      <c r="M226" s="400"/>
      <c r="N226" s="401"/>
    </row>
    <row r="227" spans="1:14" ht="32.25" thickBot="1">
      <c r="A227" s="18">
        <v>218</v>
      </c>
      <c r="B227" s="295" t="s">
        <v>59</v>
      </c>
      <c r="C227" s="79">
        <f>SUM(D227:M227)</f>
        <v>3765.9110000000001</v>
      </c>
      <c r="D227" s="80">
        <f>D228+D229+D230+D231</f>
        <v>0</v>
      </c>
      <c r="E227" s="79">
        <f t="shared" ref="E227:M227" si="100">E228+E229+E230+E231</f>
        <v>0</v>
      </c>
      <c r="F227" s="80">
        <f t="shared" si="100"/>
        <v>3500</v>
      </c>
      <c r="G227" s="79">
        <f t="shared" si="100"/>
        <v>0</v>
      </c>
      <c r="H227" s="79">
        <f t="shared" si="100"/>
        <v>210</v>
      </c>
      <c r="I227" s="80">
        <f t="shared" si="100"/>
        <v>55.911000000000001</v>
      </c>
      <c r="J227" s="79">
        <f t="shared" si="100"/>
        <v>0</v>
      </c>
      <c r="K227" s="79">
        <f t="shared" si="100"/>
        <v>0</v>
      </c>
      <c r="L227" s="79">
        <f t="shared" si="100"/>
        <v>0</v>
      </c>
      <c r="M227" s="79">
        <f t="shared" si="100"/>
        <v>0</v>
      </c>
      <c r="N227" s="296"/>
    </row>
    <row r="228" spans="1:14" ht="16.5" thickBot="1">
      <c r="A228" s="18">
        <v>219</v>
      </c>
      <c r="B228" s="83" t="s">
        <v>7</v>
      </c>
      <c r="C228" s="36">
        <f>SUM(D228:J228)</f>
        <v>0</v>
      </c>
      <c r="D228" s="106">
        <f>D233+D238</f>
        <v>0</v>
      </c>
      <c r="E228" s="121">
        <f t="shared" ref="E228:M231" si="101">E233+E238</f>
        <v>0</v>
      </c>
      <c r="F228" s="106">
        <f t="shared" si="101"/>
        <v>0</v>
      </c>
      <c r="G228" s="121">
        <f t="shared" si="101"/>
        <v>0</v>
      </c>
      <c r="H228" s="121">
        <f t="shared" si="101"/>
        <v>0</v>
      </c>
      <c r="I228" s="106">
        <f t="shared" si="101"/>
        <v>0</v>
      </c>
      <c r="J228" s="121">
        <f t="shared" si="101"/>
        <v>0</v>
      </c>
      <c r="K228" s="121">
        <f t="shared" si="101"/>
        <v>0</v>
      </c>
      <c r="L228" s="121">
        <f t="shared" si="101"/>
        <v>0</v>
      </c>
      <c r="M228" s="121">
        <f t="shared" si="101"/>
        <v>0</v>
      </c>
      <c r="N228" s="228"/>
    </row>
    <row r="229" spans="1:14" ht="16.5" thickBot="1">
      <c r="A229" s="18">
        <v>220</v>
      </c>
      <c r="B229" s="88" t="s">
        <v>6</v>
      </c>
      <c r="C229" s="44">
        <f>SUM(D229:J229)</f>
        <v>0</v>
      </c>
      <c r="D229" s="111">
        <f>D234+D239</f>
        <v>0</v>
      </c>
      <c r="E229" s="113">
        <f t="shared" si="101"/>
        <v>0</v>
      </c>
      <c r="F229" s="111">
        <f t="shared" si="101"/>
        <v>0</v>
      </c>
      <c r="G229" s="113">
        <f t="shared" si="101"/>
        <v>0</v>
      </c>
      <c r="H229" s="113">
        <f t="shared" si="101"/>
        <v>0</v>
      </c>
      <c r="I229" s="111">
        <f t="shared" si="101"/>
        <v>0</v>
      </c>
      <c r="J229" s="113">
        <f t="shared" si="101"/>
        <v>0</v>
      </c>
      <c r="K229" s="113">
        <f t="shared" si="101"/>
        <v>0</v>
      </c>
      <c r="L229" s="113">
        <f t="shared" si="101"/>
        <v>0</v>
      </c>
      <c r="M229" s="113">
        <f t="shared" si="101"/>
        <v>0</v>
      </c>
      <c r="N229" s="229"/>
    </row>
    <row r="230" spans="1:14" ht="16.5" thickBot="1">
      <c r="A230" s="18">
        <v>221</v>
      </c>
      <c r="B230" s="94" t="s">
        <v>8</v>
      </c>
      <c r="C230" s="44">
        <f>SUM(D230:M230)</f>
        <v>3765.9110000000001</v>
      </c>
      <c r="D230" s="111">
        <f>D235+D240</f>
        <v>0</v>
      </c>
      <c r="E230" s="113">
        <f t="shared" si="101"/>
        <v>0</v>
      </c>
      <c r="F230" s="111">
        <f>F235+F240</f>
        <v>3500</v>
      </c>
      <c r="G230" s="113">
        <f t="shared" si="101"/>
        <v>0</v>
      </c>
      <c r="H230" s="113">
        <f t="shared" si="101"/>
        <v>210</v>
      </c>
      <c r="I230" s="111">
        <f t="shared" si="101"/>
        <v>55.911000000000001</v>
      </c>
      <c r="J230" s="113">
        <f t="shared" si="101"/>
        <v>0</v>
      </c>
      <c r="K230" s="113">
        <f t="shared" si="101"/>
        <v>0</v>
      </c>
      <c r="L230" s="113">
        <f t="shared" si="101"/>
        <v>0</v>
      </c>
      <c r="M230" s="113">
        <f t="shared" si="101"/>
        <v>0</v>
      </c>
      <c r="N230" s="229"/>
    </row>
    <row r="231" spans="1:14" ht="16.5" thickBot="1">
      <c r="A231" s="18">
        <v>222</v>
      </c>
      <c r="B231" s="94" t="s">
        <v>51</v>
      </c>
      <c r="C231" s="98">
        <f>SUM(D231:J231)</f>
        <v>0</v>
      </c>
      <c r="D231" s="115">
        <f>D236+D241</f>
        <v>0</v>
      </c>
      <c r="E231" s="173">
        <f t="shared" si="101"/>
        <v>0</v>
      </c>
      <c r="F231" s="115">
        <f t="shared" si="101"/>
        <v>0</v>
      </c>
      <c r="G231" s="173">
        <f t="shared" si="101"/>
        <v>0</v>
      </c>
      <c r="H231" s="173">
        <f t="shared" si="101"/>
        <v>0</v>
      </c>
      <c r="I231" s="115">
        <f t="shared" si="101"/>
        <v>0</v>
      </c>
      <c r="J231" s="173">
        <f t="shared" si="101"/>
        <v>0</v>
      </c>
      <c r="K231" s="173">
        <f t="shared" si="101"/>
        <v>0</v>
      </c>
      <c r="L231" s="173">
        <f t="shared" si="101"/>
        <v>0</v>
      </c>
      <c r="M231" s="173">
        <f t="shared" si="101"/>
        <v>0</v>
      </c>
      <c r="N231" s="230"/>
    </row>
    <row r="232" spans="1:14" ht="95.25" thickBot="1">
      <c r="A232" s="18">
        <v>223</v>
      </c>
      <c r="B232" s="128" t="s">
        <v>88</v>
      </c>
      <c r="C232" s="79">
        <f>C233+C234+C235+C236</f>
        <v>3765.9110000000001</v>
      </c>
      <c r="D232" s="81">
        <f t="shared" ref="D232:M232" si="102">D233+D234+D235+D236</f>
        <v>0</v>
      </c>
      <c r="E232" s="79">
        <f t="shared" si="102"/>
        <v>0</v>
      </c>
      <c r="F232" s="80">
        <f t="shared" si="102"/>
        <v>3500</v>
      </c>
      <c r="G232" s="79">
        <f t="shared" si="102"/>
        <v>0</v>
      </c>
      <c r="H232" s="79">
        <f t="shared" si="102"/>
        <v>210</v>
      </c>
      <c r="I232" s="79">
        <v>55.911000000000001</v>
      </c>
      <c r="J232" s="79">
        <f t="shared" si="102"/>
        <v>0</v>
      </c>
      <c r="K232" s="79">
        <f t="shared" si="102"/>
        <v>0</v>
      </c>
      <c r="L232" s="79">
        <f t="shared" si="102"/>
        <v>0</v>
      </c>
      <c r="M232" s="79">
        <f t="shared" si="102"/>
        <v>0</v>
      </c>
      <c r="N232" s="135" t="s">
        <v>89</v>
      </c>
    </row>
    <row r="233" spans="1:14" ht="16.5" thickBot="1">
      <c r="A233" s="18">
        <v>224</v>
      </c>
      <c r="B233" s="122" t="s">
        <v>7</v>
      </c>
      <c r="C233" s="36">
        <f>SUM(D233:J233)</f>
        <v>0</v>
      </c>
      <c r="D233" s="64">
        <v>0</v>
      </c>
      <c r="E233" s="121">
        <v>0</v>
      </c>
      <c r="F233" s="106">
        <v>0</v>
      </c>
      <c r="G233" s="121">
        <v>0</v>
      </c>
      <c r="H233" s="121">
        <v>0</v>
      </c>
      <c r="I233" s="106">
        <v>0</v>
      </c>
      <c r="J233" s="121">
        <v>0</v>
      </c>
      <c r="K233" s="121">
        <v>0</v>
      </c>
      <c r="L233" s="121">
        <v>0</v>
      </c>
      <c r="M233" s="121">
        <v>0</v>
      </c>
      <c r="N233" s="228"/>
    </row>
    <row r="234" spans="1:14" ht="16.5" thickBot="1">
      <c r="A234" s="18">
        <v>225</v>
      </c>
      <c r="B234" s="72" t="s">
        <v>6</v>
      </c>
      <c r="C234" s="44">
        <f>SUM(D234:J234)</f>
        <v>0</v>
      </c>
      <c r="D234" s="89">
        <v>0</v>
      </c>
      <c r="E234" s="113">
        <v>0</v>
      </c>
      <c r="F234" s="111">
        <v>0</v>
      </c>
      <c r="G234" s="113">
        <v>0</v>
      </c>
      <c r="H234" s="113">
        <v>0</v>
      </c>
      <c r="I234" s="111">
        <v>0</v>
      </c>
      <c r="J234" s="113">
        <v>0</v>
      </c>
      <c r="K234" s="113">
        <v>0</v>
      </c>
      <c r="L234" s="113">
        <v>0</v>
      </c>
      <c r="M234" s="113">
        <v>0</v>
      </c>
      <c r="N234" s="229"/>
    </row>
    <row r="235" spans="1:14" ht="16.5" thickBot="1">
      <c r="A235" s="18">
        <v>226</v>
      </c>
      <c r="B235" s="70" t="s">
        <v>66</v>
      </c>
      <c r="C235" s="44">
        <f>SUM(D235:J235)</f>
        <v>3765.9110000000001</v>
      </c>
      <c r="D235" s="89">
        <v>0</v>
      </c>
      <c r="E235" s="113">
        <v>0</v>
      </c>
      <c r="F235" s="111">
        <v>3500</v>
      </c>
      <c r="G235" s="113">
        <v>0</v>
      </c>
      <c r="H235" s="113">
        <v>210</v>
      </c>
      <c r="I235" s="111">
        <v>55.911000000000001</v>
      </c>
      <c r="J235" s="113">
        <v>0</v>
      </c>
      <c r="K235" s="113">
        <v>0</v>
      </c>
      <c r="L235" s="113">
        <v>0</v>
      </c>
      <c r="M235" s="113">
        <v>0</v>
      </c>
      <c r="N235" s="229"/>
    </row>
    <row r="236" spans="1:14" ht="16.5" thickBot="1">
      <c r="A236" s="18">
        <v>227</v>
      </c>
      <c r="B236" s="73" t="s">
        <v>51</v>
      </c>
      <c r="C236" s="98">
        <f>SUM(D236:J236)</f>
        <v>0</v>
      </c>
      <c r="D236" s="95">
        <v>0</v>
      </c>
      <c r="E236" s="173">
        <v>0</v>
      </c>
      <c r="F236" s="115">
        <v>0</v>
      </c>
      <c r="G236" s="173">
        <v>0</v>
      </c>
      <c r="H236" s="173">
        <v>0</v>
      </c>
      <c r="I236" s="115">
        <v>0</v>
      </c>
      <c r="J236" s="173">
        <v>0</v>
      </c>
      <c r="K236" s="173">
        <v>0</v>
      </c>
      <c r="L236" s="173">
        <v>0</v>
      </c>
      <c r="M236" s="173">
        <v>0</v>
      </c>
      <c r="N236" s="230"/>
    </row>
    <row r="237" spans="1:14" ht="79.5" thickBot="1">
      <c r="A237" s="18">
        <v>228</v>
      </c>
      <c r="B237" s="128" t="s">
        <v>86</v>
      </c>
      <c r="C237" s="79">
        <f t="shared" ref="C237:M237" si="103">C238+C239+C240+C241</f>
        <v>0</v>
      </c>
      <c r="D237" s="80">
        <f t="shared" si="103"/>
        <v>0</v>
      </c>
      <c r="E237" s="79">
        <f t="shared" si="103"/>
        <v>0</v>
      </c>
      <c r="F237" s="80">
        <f t="shared" si="103"/>
        <v>0</v>
      </c>
      <c r="G237" s="79">
        <f t="shared" si="103"/>
        <v>0</v>
      </c>
      <c r="H237" s="79">
        <f t="shared" si="103"/>
        <v>0</v>
      </c>
      <c r="I237" s="79">
        <f t="shared" si="103"/>
        <v>0</v>
      </c>
      <c r="J237" s="79">
        <f t="shared" si="103"/>
        <v>0</v>
      </c>
      <c r="K237" s="79">
        <f t="shared" si="103"/>
        <v>0</v>
      </c>
      <c r="L237" s="79">
        <f t="shared" si="103"/>
        <v>0</v>
      </c>
      <c r="M237" s="79">
        <f t="shared" si="103"/>
        <v>0</v>
      </c>
      <c r="N237" s="135" t="s">
        <v>89</v>
      </c>
    </row>
    <row r="238" spans="1:14" ht="16.5" thickBot="1">
      <c r="A238" s="18">
        <v>229</v>
      </c>
      <c r="B238" s="122" t="s">
        <v>7</v>
      </c>
      <c r="C238" s="36">
        <f>SUM(D238:J238)</f>
        <v>0</v>
      </c>
      <c r="D238" s="64">
        <v>0</v>
      </c>
      <c r="E238" s="121">
        <v>0</v>
      </c>
      <c r="F238" s="106">
        <v>0</v>
      </c>
      <c r="G238" s="121">
        <v>0</v>
      </c>
      <c r="H238" s="121">
        <v>0</v>
      </c>
      <c r="I238" s="106">
        <v>0</v>
      </c>
      <c r="J238" s="121">
        <v>0</v>
      </c>
      <c r="K238" s="121">
        <v>0</v>
      </c>
      <c r="L238" s="121">
        <v>0</v>
      </c>
      <c r="M238" s="121">
        <v>0</v>
      </c>
      <c r="N238" s="297"/>
    </row>
    <row r="239" spans="1:14" ht="16.5" thickBot="1">
      <c r="A239" s="18">
        <v>230</v>
      </c>
      <c r="B239" s="72" t="s">
        <v>6</v>
      </c>
      <c r="C239" s="44">
        <f>SUM(D239:J239)</f>
        <v>0</v>
      </c>
      <c r="D239" s="89">
        <v>0</v>
      </c>
      <c r="E239" s="113">
        <v>0</v>
      </c>
      <c r="F239" s="111">
        <v>0</v>
      </c>
      <c r="G239" s="113">
        <v>0</v>
      </c>
      <c r="H239" s="113">
        <v>0</v>
      </c>
      <c r="I239" s="111">
        <v>0</v>
      </c>
      <c r="J239" s="113">
        <v>0</v>
      </c>
      <c r="K239" s="113">
        <v>0</v>
      </c>
      <c r="L239" s="113">
        <v>0</v>
      </c>
      <c r="M239" s="113">
        <v>0</v>
      </c>
      <c r="N239" s="298"/>
    </row>
    <row r="240" spans="1:14" ht="16.5" thickBot="1">
      <c r="A240" s="18">
        <v>231</v>
      </c>
      <c r="B240" s="70" t="s">
        <v>66</v>
      </c>
      <c r="C240" s="44">
        <f>SUM(D240:J240)</f>
        <v>0</v>
      </c>
      <c r="D240" s="89">
        <v>0</v>
      </c>
      <c r="E240" s="113">
        <v>0</v>
      </c>
      <c r="F240" s="111">
        <v>0</v>
      </c>
      <c r="G240" s="113">
        <v>0</v>
      </c>
      <c r="H240" s="113">
        <v>0</v>
      </c>
      <c r="I240" s="111">
        <v>0</v>
      </c>
      <c r="J240" s="113">
        <v>0</v>
      </c>
      <c r="K240" s="113">
        <v>0</v>
      </c>
      <c r="L240" s="113">
        <v>0</v>
      </c>
      <c r="M240" s="113">
        <v>0</v>
      </c>
      <c r="N240" s="298"/>
    </row>
    <row r="241" spans="1:14" ht="16.5" thickBot="1">
      <c r="A241" s="18">
        <v>232</v>
      </c>
      <c r="B241" s="73" t="s">
        <v>51</v>
      </c>
      <c r="C241" s="98">
        <f>SUM(D241:J241)</f>
        <v>0</v>
      </c>
      <c r="D241" s="95">
        <v>0</v>
      </c>
      <c r="E241" s="173">
        <v>0</v>
      </c>
      <c r="F241" s="115">
        <v>0</v>
      </c>
      <c r="G241" s="173">
        <v>0</v>
      </c>
      <c r="H241" s="173">
        <v>0</v>
      </c>
      <c r="I241" s="115">
        <v>0</v>
      </c>
      <c r="J241" s="173">
        <v>0</v>
      </c>
      <c r="K241" s="173">
        <v>0</v>
      </c>
      <c r="L241" s="173">
        <v>0</v>
      </c>
      <c r="M241" s="173">
        <v>0</v>
      </c>
      <c r="N241" s="299"/>
    </row>
    <row r="242" spans="1:14" ht="32.25" thickBot="1">
      <c r="A242" s="18">
        <v>233</v>
      </c>
      <c r="B242" s="300" t="s">
        <v>92</v>
      </c>
      <c r="C242" s="79">
        <f t="shared" ref="C242:M242" si="104">C243+C244+C245+C246</f>
        <v>0</v>
      </c>
      <c r="D242" s="80">
        <f t="shared" si="104"/>
        <v>0</v>
      </c>
      <c r="E242" s="79">
        <f t="shared" si="104"/>
        <v>0</v>
      </c>
      <c r="F242" s="80">
        <f t="shared" si="104"/>
        <v>0</v>
      </c>
      <c r="G242" s="79">
        <f t="shared" si="104"/>
        <v>0</v>
      </c>
      <c r="H242" s="79">
        <f t="shared" si="104"/>
        <v>0</v>
      </c>
      <c r="I242" s="79">
        <f t="shared" si="104"/>
        <v>0</v>
      </c>
      <c r="J242" s="79">
        <f t="shared" si="104"/>
        <v>0</v>
      </c>
      <c r="K242" s="79">
        <f t="shared" si="104"/>
        <v>0</v>
      </c>
      <c r="L242" s="79">
        <f t="shared" si="104"/>
        <v>0</v>
      </c>
      <c r="M242" s="79">
        <f t="shared" si="104"/>
        <v>0</v>
      </c>
      <c r="N242" s="135" t="s">
        <v>75</v>
      </c>
    </row>
    <row r="243" spans="1:14" ht="16.5" thickBot="1">
      <c r="A243" s="18">
        <v>234</v>
      </c>
      <c r="B243" s="122" t="s">
        <v>7</v>
      </c>
      <c r="C243" s="36">
        <f>SUM(D243:J243)</f>
        <v>0</v>
      </c>
      <c r="D243" s="64">
        <v>0</v>
      </c>
      <c r="E243" s="121">
        <v>0</v>
      </c>
      <c r="F243" s="106">
        <v>0</v>
      </c>
      <c r="G243" s="121">
        <v>0</v>
      </c>
      <c r="H243" s="121">
        <v>0</v>
      </c>
      <c r="I243" s="106">
        <v>0</v>
      </c>
      <c r="J243" s="121">
        <v>0</v>
      </c>
      <c r="K243" s="121">
        <v>0</v>
      </c>
      <c r="L243" s="121">
        <v>0</v>
      </c>
      <c r="M243" s="121">
        <v>0</v>
      </c>
      <c r="N243" s="297"/>
    </row>
    <row r="244" spans="1:14" ht="16.5" thickBot="1">
      <c r="A244" s="18">
        <v>235</v>
      </c>
      <c r="B244" s="72" t="s">
        <v>6</v>
      </c>
      <c r="C244" s="44">
        <f>SUM(D244:J244)</f>
        <v>0</v>
      </c>
      <c r="D244" s="89">
        <v>0</v>
      </c>
      <c r="E244" s="113">
        <v>0</v>
      </c>
      <c r="F244" s="111">
        <v>0</v>
      </c>
      <c r="G244" s="113">
        <v>0</v>
      </c>
      <c r="H244" s="113">
        <v>0</v>
      </c>
      <c r="I244" s="111">
        <v>0</v>
      </c>
      <c r="J244" s="113">
        <v>0</v>
      </c>
      <c r="K244" s="113">
        <v>0</v>
      </c>
      <c r="L244" s="113">
        <v>0</v>
      </c>
      <c r="M244" s="113">
        <v>0</v>
      </c>
      <c r="N244" s="298"/>
    </row>
    <row r="245" spans="1:14" ht="16.5" thickBot="1">
      <c r="A245" s="18">
        <v>236</v>
      </c>
      <c r="B245" s="70" t="s">
        <v>66</v>
      </c>
      <c r="C245" s="44">
        <f>SUM(D245:J245)</f>
        <v>0</v>
      </c>
      <c r="D245" s="89">
        <v>0</v>
      </c>
      <c r="E245" s="113">
        <v>0</v>
      </c>
      <c r="F245" s="111">
        <v>0</v>
      </c>
      <c r="G245" s="113">
        <v>0</v>
      </c>
      <c r="H245" s="113">
        <v>0</v>
      </c>
      <c r="I245" s="111">
        <v>0</v>
      </c>
      <c r="J245" s="113">
        <v>0</v>
      </c>
      <c r="K245" s="113">
        <v>0</v>
      </c>
      <c r="L245" s="113">
        <v>0</v>
      </c>
      <c r="M245" s="113">
        <v>0</v>
      </c>
      <c r="N245" s="298"/>
    </row>
    <row r="246" spans="1:14" ht="16.5" thickBot="1">
      <c r="A246" s="18">
        <v>237</v>
      </c>
      <c r="B246" s="73" t="s">
        <v>51</v>
      </c>
      <c r="C246" s="98">
        <f>SUM(D246:J246)</f>
        <v>0</v>
      </c>
      <c r="D246" s="95">
        <v>0</v>
      </c>
      <c r="E246" s="173">
        <v>0</v>
      </c>
      <c r="F246" s="115">
        <v>0</v>
      </c>
      <c r="G246" s="173">
        <v>0</v>
      </c>
      <c r="H246" s="173">
        <v>0</v>
      </c>
      <c r="I246" s="115">
        <v>0</v>
      </c>
      <c r="J246" s="173">
        <v>0</v>
      </c>
      <c r="K246" s="173">
        <v>0</v>
      </c>
      <c r="L246" s="173">
        <v>0</v>
      </c>
      <c r="M246" s="173">
        <v>0</v>
      </c>
      <c r="N246" s="299"/>
    </row>
    <row r="247" spans="1:14" ht="95.25" thickBot="1">
      <c r="A247" s="18">
        <v>238</v>
      </c>
      <c r="B247" s="300" t="s">
        <v>101</v>
      </c>
      <c r="C247" s="79">
        <f t="shared" ref="C247:M247" si="105">C248+C249+C250+C251</f>
        <v>0</v>
      </c>
      <c r="D247" s="80">
        <f t="shared" si="105"/>
        <v>0</v>
      </c>
      <c r="E247" s="79">
        <f t="shared" si="105"/>
        <v>0</v>
      </c>
      <c r="F247" s="80">
        <f t="shared" si="105"/>
        <v>0</v>
      </c>
      <c r="G247" s="79">
        <f t="shared" si="105"/>
        <v>0</v>
      </c>
      <c r="H247" s="79">
        <f t="shared" si="105"/>
        <v>0</v>
      </c>
      <c r="I247" s="79">
        <f t="shared" si="105"/>
        <v>0</v>
      </c>
      <c r="J247" s="79">
        <f t="shared" si="105"/>
        <v>0</v>
      </c>
      <c r="K247" s="79">
        <f t="shared" si="105"/>
        <v>0</v>
      </c>
      <c r="L247" s="79">
        <f t="shared" si="105"/>
        <v>0</v>
      </c>
      <c r="M247" s="79">
        <f t="shared" si="105"/>
        <v>0</v>
      </c>
      <c r="N247" s="135" t="s">
        <v>75</v>
      </c>
    </row>
    <row r="248" spans="1:14" ht="16.5" thickBot="1">
      <c r="A248" s="18">
        <v>239</v>
      </c>
      <c r="B248" s="122" t="s">
        <v>7</v>
      </c>
      <c r="C248" s="36">
        <f>SUM(D248:J248)</f>
        <v>0</v>
      </c>
      <c r="D248" s="64">
        <v>0</v>
      </c>
      <c r="E248" s="121">
        <v>0</v>
      </c>
      <c r="F248" s="106">
        <v>0</v>
      </c>
      <c r="G248" s="121">
        <v>0</v>
      </c>
      <c r="H248" s="121">
        <v>0</v>
      </c>
      <c r="I248" s="106">
        <v>0</v>
      </c>
      <c r="J248" s="121">
        <v>0</v>
      </c>
      <c r="K248" s="121">
        <v>0</v>
      </c>
      <c r="L248" s="121">
        <v>0</v>
      </c>
      <c r="M248" s="121">
        <v>0</v>
      </c>
      <c r="N248" s="297"/>
    </row>
    <row r="249" spans="1:14" ht="16.5" thickBot="1">
      <c r="A249" s="18">
        <v>240</v>
      </c>
      <c r="B249" s="72" t="s">
        <v>6</v>
      </c>
      <c r="C249" s="44">
        <f>SUM(D249:J249)</f>
        <v>0</v>
      </c>
      <c r="D249" s="89">
        <v>0</v>
      </c>
      <c r="E249" s="113">
        <v>0</v>
      </c>
      <c r="F249" s="111">
        <v>0</v>
      </c>
      <c r="G249" s="113">
        <v>0</v>
      </c>
      <c r="H249" s="113">
        <v>0</v>
      </c>
      <c r="I249" s="111">
        <v>0</v>
      </c>
      <c r="J249" s="113">
        <v>0</v>
      </c>
      <c r="K249" s="113">
        <v>0</v>
      </c>
      <c r="L249" s="113">
        <v>0</v>
      </c>
      <c r="M249" s="113">
        <v>0</v>
      </c>
      <c r="N249" s="298"/>
    </row>
    <row r="250" spans="1:14" ht="16.5" thickBot="1">
      <c r="A250" s="18">
        <v>241</v>
      </c>
      <c r="B250" s="70" t="s">
        <v>66</v>
      </c>
      <c r="C250" s="44">
        <f>SUM(D250:J250)</f>
        <v>0</v>
      </c>
      <c r="D250" s="89">
        <v>0</v>
      </c>
      <c r="E250" s="113">
        <v>0</v>
      </c>
      <c r="F250" s="111">
        <v>0</v>
      </c>
      <c r="G250" s="113">
        <v>0</v>
      </c>
      <c r="H250" s="113">
        <v>0</v>
      </c>
      <c r="I250" s="111">
        <v>0</v>
      </c>
      <c r="J250" s="113">
        <v>0</v>
      </c>
      <c r="K250" s="113">
        <v>0</v>
      </c>
      <c r="L250" s="113">
        <v>0</v>
      </c>
      <c r="M250" s="113">
        <v>0</v>
      </c>
      <c r="N250" s="298"/>
    </row>
    <row r="251" spans="1:14" ht="16.5" thickBot="1">
      <c r="A251" s="18">
        <v>242</v>
      </c>
      <c r="B251" s="73" t="s">
        <v>51</v>
      </c>
      <c r="C251" s="98">
        <f>SUM(D251:J251)</f>
        <v>0</v>
      </c>
      <c r="D251" s="95">
        <v>0</v>
      </c>
      <c r="E251" s="173">
        <v>0</v>
      </c>
      <c r="F251" s="115">
        <v>0</v>
      </c>
      <c r="G251" s="173">
        <v>0</v>
      </c>
      <c r="H251" s="173">
        <v>0</v>
      </c>
      <c r="I251" s="115">
        <v>0</v>
      </c>
      <c r="J251" s="173">
        <v>0</v>
      </c>
      <c r="K251" s="173">
        <v>0</v>
      </c>
      <c r="L251" s="173">
        <v>0</v>
      </c>
      <c r="M251" s="173">
        <v>0</v>
      </c>
      <c r="N251" s="299"/>
    </row>
    <row r="252" spans="1:14" ht="32.25" thickBot="1">
      <c r="A252" s="18">
        <v>243</v>
      </c>
      <c r="B252" s="300" t="s">
        <v>93</v>
      </c>
      <c r="C252" s="79">
        <f t="shared" ref="C252:M252" si="106">C253+C254+C255+C256</f>
        <v>0</v>
      </c>
      <c r="D252" s="80">
        <f t="shared" si="106"/>
        <v>0</v>
      </c>
      <c r="E252" s="79">
        <f t="shared" si="106"/>
        <v>0</v>
      </c>
      <c r="F252" s="80">
        <f t="shared" si="106"/>
        <v>0</v>
      </c>
      <c r="G252" s="79">
        <f t="shared" si="106"/>
        <v>0</v>
      </c>
      <c r="H252" s="79">
        <f t="shared" si="106"/>
        <v>0</v>
      </c>
      <c r="I252" s="79">
        <f t="shared" si="106"/>
        <v>0</v>
      </c>
      <c r="J252" s="79">
        <f t="shared" si="106"/>
        <v>0</v>
      </c>
      <c r="K252" s="79">
        <f t="shared" si="106"/>
        <v>0</v>
      </c>
      <c r="L252" s="79">
        <f t="shared" si="106"/>
        <v>0</v>
      </c>
      <c r="M252" s="79">
        <f t="shared" si="106"/>
        <v>0</v>
      </c>
      <c r="N252" s="135" t="s">
        <v>75</v>
      </c>
    </row>
    <row r="253" spans="1:14" ht="16.5" thickBot="1">
      <c r="A253" s="18">
        <v>244</v>
      </c>
      <c r="B253" s="122" t="s">
        <v>7</v>
      </c>
      <c r="C253" s="36">
        <f>SUM(D253:J253)</f>
        <v>0</v>
      </c>
      <c r="D253" s="64">
        <v>0</v>
      </c>
      <c r="E253" s="121">
        <v>0</v>
      </c>
      <c r="F253" s="106">
        <v>0</v>
      </c>
      <c r="G253" s="121">
        <v>0</v>
      </c>
      <c r="H253" s="121">
        <v>0</v>
      </c>
      <c r="I253" s="106">
        <v>0</v>
      </c>
      <c r="J253" s="121">
        <v>0</v>
      </c>
      <c r="K253" s="121">
        <v>0</v>
      </c>
      <c r="L253" s="121">
        <v>0</v>
      </c>
      <c r="M253" s="121">
        <v>0</v>
      </c>
      <c r="N253" s="297"/>
    </row>
    <row r="254" spans="1:14" ht="16.5" thickBot="1">
      <c r="A254" s="18">
        <v>245</v>
      </c>
      <c r="B254" s="72" t="s">
        <v>6</v>
      </c>
      <c r="C254" s="44">
        <f>SUM(D254:J254)</f>
        <v>0</v>
      </c>
      <c r="D254" s="89">
        <v>0</v>
      </c>
      <c r="E254" s="113">
        <v>0</v>
      </c>
      <c r="F254" s="111">
        <v>0</v>
      </c>
      <c r="G254" s="113">
        <v>0</v>
      </c>
      <c r="H254" s="113">
        <v>0</v>
      </c>
      <c r="I254" s="111">
        <v>0</v>
      </c>
      <c r="J254" s="113">
        <v>0</v>
      </c>
      <c r="K254" s="113">
        <v>0</v>
      </c>
      <c r="L254" s="113">
        <v>0</v>
      </c>
      <c r="M254" s="113">
        <v>0</v>
      </c>
      <c r="N254" s="298"/>
    </row>
    <row r="255" spans="1:14" ht="16.5" thickBot="1">
      <c r="A255" s="18">
        <v>246</v>
      </c>
      <c r="B255" s="70" t="s">
        <v>66</v>
      </c>
      <c r="C255" s="44">
        <f>SUM(D255:J255)</f>
        <v>0</v>
      </c>
      <c r="D255" s="89">
        <v>0</v>
      </c>
      <c r="E255" s="113">
        <v>0</v>
      </c>
      <c r="F255" s="111">
        <v>0</v>
      </c>
      <c r="G255" s="113">
        <v>0</v>
      </c>
      <c r="H255" s="113">
        <v>0</v>
      </c>
      <c r="I255" s="111">
        <v>0</v>
      </c>
      <c r="J255" s="113">
        <v>0</v>
      </c>
      <c r="K255" s="113">
        <v>0</v>
      </c>
      <c r="L255" s="113">
        <v>0</v>
      </c>
      <c r="M255" s="113">
        <v>0</v>
      </c>
      <c r="N255" s="298"/>
    </row>
    <row r="256" spans="1:14" ht="16.5" thickBot="1">
      <c r="A256" s="18">
        <v>247</v>
      </c>
      <c r="B256" s="73" t="s">
        <v>51</v>
      </c>
      <c r="C256" s="98">
        <f>SUM(D256:J256)</f>
        <v>0</v>
      </c>
      <c r="D256" s="95">
        <v>0</v>
      </c>
      <c r="E256" s="173">
        <v>0</v>
      </c>
      <c r="F256" s="115">
        <v>0</v>
      </c>
      <c r="G256" s="173">
        <v>0</v>
      </c>
      <c r="H256" s="173">
        <v>0</v>
      </c>
      <c r="I256" s="115">
        <v>0</v>
      </c>
      <c r="J256" s="173">
        <v>0</v>
      </c>
      <c r="K256" s="173">
        <v>0</v>
      </c>
      <c r="L256" s="173">
        <v>0</v>
      </c>
      <c r="M256" s="173">
        <v>0</v>
      </c>
      <c r="N256" s="299"/>
    </row>
    <row r="257" spans="1:14" ht="32.25" thickBot="1">
      <c r="A257" s="18">
        <v>248</v>
      </c>
      <c r="B257" s="300" t="s">
        <v>94</v>
      </c>
      <c r="C257" s="79">
        <f>C258+C259+C260+C261</f>
        <v>18150.602999999999</v>
      </c>
      <c r="D257" s="81">
        <f t="shared" ref="D257:M257" si="107">D258+D259+D260+D261</f>
        <v>0</v>
      </c>
      <c r="E257" s="79">
        <f t="shared" si="107"/>
        <v>0</v>
      </c>
      <c r="F257" s="80">
        <f t="shared" si="107"/>
        <v>0</v>
      </c>
      <c r="G257" s="79">
        <f t="shared" si="107"/>
        <v>0</v>
      </c>
      <c r="H257" s="79">
        <f t="shared" si="107"/>
        <v>18150.602999999999</v>
      </c>
      <c r="I257" s="79">
        <f t="shared" si="107"/>
        <v>0</v>
      </c>
      <c r="J257" s="79">
        <f t="shared" si="107"/>
        <v>0</v>
      </c>
      <c r="K257" s="79">
        <f t="shared" si="107"/>
        <v>0</v>
      </c>
      <c r="L257" s="79">
        <f t="shared" si="107"/>
        <v>0</v>
      </c>
      <c r="M257" s="79">
        <f t="shared" si="107"/>
        <v>0</v>
      </c>
      <c r="N257" s="135" t="s">
        <v>141</v>
      </c>
    </row>
    <row r="258" spans="1:14" ht="16.5" thickBot="1">
      <c r="A258" s="18">
        <v>249</v>
      </c>
      <c r="B258" s="122" t="s">
        <v>7</v>
      </c>
      <c r="C258" s="36">
        <f>SUM(D258:J258)</f>
        <v>0</v>
      </c>
      <c r="D258" s="64">
        <v>0</v>
      </c>
      <c r="E258" s="121">
        <v>0</v>
      </c>
      <c r="F258" s="106">
        <v>0</v>
      </c>
      <c r="G258" s="121">
        <v>0</v>
      </c>
      <c r="H258" s="121">
        <v>0</v>
      </c>
      <c r="I258" s="106">
        <v>0</v>
      </c>
      <c r="J258" s="121">
        <v>0</v>
      </c>
      <c r="K258" s="106">
        <v>0</v>
      </c>
      <c r="L258" s="108">
        <v>0</v>
      </c>
      <c r="M258" s="121">
        <v>0</v>
      </c>
      <c r="N258" s="297"/>
    </row>
    <row r="259" spans="1:14" ht="16.5" thickBot="1">
      <c r="A259" s="18">
        <v>250</v>
      </c>
      <c r="B259" s="72" t="s">
        <v>6</v>
      </c>
      <c r="C259" s="44">
        <f>SUM(D259:J259)</f>
        <v>0</v>
      </c>
      <c r="D259" s="89">
        <v>0</v>
      </c>
      <c r="E259" s="113">
        <v>0</v>
      </c>
      <c r="F259" s="111">
        <v>0</v>
      </c>
      <c r="G259" s="113">
        <v>0</v>
      </c>
      <c r="H259" s="113">
        <v>0</v>
      </c>
      <c r="I259" s="111">
        <v>0</v>
      </c>
      <c r="J259" s="113">
        <v>0</v>
      </c>
      <c r="K259" s="111">
        <v>0</v>
      </c>
      <c r="L259" s="113">
        <v>0</v>
      </c>
      <c r="M259" s="113">
        <v>0</v>
      </c>
      <c r="N259" s="298"/>
    </row>
    <row r="260" spans="1:14" ht="16.5" thickBot="1">
      <c r="A260" s="18">
        <v>251</v>
      </c>
      <c r="B260" s="70" t="s">
        <v>66</v>
      </c>
      <c r="C260" s="44">
        <f>SUM(D260:J260)</f>
        <v>18150.602999999999</v>
      </c>
      <c r="D260" s="89">
        <v>0</v>
      </c>
      <c r="E260" s="113">
        <v>0</v>
      </c>
      <c r="F260" s="111">
        <v>0</v>
      </c>
      <c r="G260" s="113">
        <v>0</v>
      </c>
      <c r="H260" s="113">
        <v>18150.602999999999</v>
      </c>
      <c r="I260" s="111">
        <v>0</v>
      </c>
      <c r="J260" s="113">
        <v>0</v>
      </c>
      <c r="K260" s="111">
        <v>0</v>
      </c>
      <c r="L260" s="113">
        <v>0</v>
      </c>
      <c r="M260" s="113">
        <v>0</v>
      </c>
      <c r="N260" s="298"/>
    </row>
    <row r="261" spans="1:14" ht="16.5" thickBot="1">
      <c r="A261" s="18">
        <v>252</v>
      </c>
      <c r="B261" s="73" t="s">
        <v>51</v>
      </c>
      <c r="C261" s="77">
        <f>SUM(D261:J261)</f>
        <v>0</v>
      </c>
      <c r="D261" s="95">
        <v>0</v>
      </c>
      <c r="E261" s="117">
        <v>0</v>
      </c>
      <c r="F261" s="115">
        <v>0</v>
      </c>
      <c r="G261" s="117">
        <v>0</v>
      </c>
      <c r="H261" s="173">
        <v>0</v>
      </c>
      <c r="I261" s="115">
        <v>0</v>
      </c>
      <c r="J261" s="117">
        <v>0</v>
      </c>
      <c r="K261" s="115">
        <v>0</v>
      </c>
      <c r="L261" s="117">
        <v>0</v>
      </c>
      <c r="M261" s="117">
        <v>0</v>
      </c>
      <c r="N261" s="230"/>
    </row>
    <row r="262" spans="1:14" ht="16.5" thickBot="1">
      <c r="A262" s="18">
        <v>253</v>
      </c>
      <c r="B262" s="435" t="s">
        <v>60</v>
      </c>
      <c r="C262" s="436"/>
      <c r="D262" s="436"/>
      <c r="E262" s="436"/>
      <c r="F262" s="436"/>
      <c r="G262" s="436"/>
      <c r="H262" s="436"/>
      <c r="I262" s="436"/>
      <c r="J262" s="436"/>
      <c r="K262" s="437"/>
      <c r="L262" s="437"/>
      <c r="M262" s="437"/>
      <c r="N262" s="438"/>
    </row>
    <row r="263" spans="1:14" ht="74.25" customHeight="1" thickBot="1">
      <c r="A263" s="18">
        <v>254</v>
      </c>
      <c r="B263" s="133" t="s">
        <v>155</v>
      </c>
      <c r="C263" s="79">
        <f>SUM(D263:M263)</f>
        <v>5292.3935199999996</v>
      </c>
      <c r="D263" s="80">
        <f t="shared" ref="D263:M263" si="108">D264+D265+D266+D267</f>
        <v>3796.6035200000001</v>
      </c>
      <c r="E263" s="79">
        <f t="shared" si="108"/>
        <v>0</v>
      </c>
      <c r="F263" s="80">
        <f t="shared" si="108"/>
        <v>0</v>
      </c>
      <c r="G263" s="79">
        <f t="shared" si="108"/>
        <v>0</v>
      </c>
      <c r="H263" s="79">
        <f t="shared" si="108"/>
        <v>0</v>
      </c>
      <c r="I263" s="79">
        <f t="shared" si="108"/>
        <v>1495.79</v>
      </c>
      <c r="J263" s="79">
        <f t="shared" si="108"/>
        <v>0</v>
      </c>
      <c r="K263" s="79">
        <f t="shared" si="108"/>
        <v>0</v>
      </c>
      <c r="L263" s="79">
        <f t="shared" si="108"/>
        <v>0</v>
      </c>
      <c r="M263" s="79">
        <f t="shared" si="108"/>
        <v>0</v>
      </c>
      <c r="N263" s="135" t="s">
        <v>90</v>
      </c>
    </row>
    <row r="264" spans="1:14" ht="16.5" thickBot="1">
      <c r="A264" s="18">
        <v>255</v>
      </c>
      <c r="B264" s="122" t="s">
        <v>7</v>
      </c>
      <c r="C264" s="36">
        <f>SUM(D264:J264)</f>
        <v>0</v>
      </c>
      <c r="D264" s="106">
        <v>0</v>
      </c>
      <c r="E264" s="121">
        <v>0</v>
      </c>
      <c r="F264" s="106">
        <v>0</v>
      </c>
      <c r="G264" s="121">
        <v>0</v>
      </c>
      <c r="H264" s="121">
        <v>0</v>
      </c>
      <c r="I264" s="106">
        <v>0</v>
      </c>
      <c r="J264" s="121">
        <v>0</v>
      </c>
      <c r="K264" s="121">
        <v>0</v>
      </c>
      <c r="L264" s="121">
        <v>0</v>
      </c>
      <c r="M264" s="121">
        <v>0</v>
      </c>
      <c r="N264" s="251"/>
    </row>
    <row r="265" spans="1:14" ht="16.5" thickBot="1">
      <c r="A265" s="18">
        <v>256</v>
      </c>
      <c r="B265" s="72" t="s">
        <v>6</v>
      </c>
      <c r="C265" s="44">
        <f>SUM(D265:J265)</f>
        <v>0</v>
      </c>
      <c r="D265" s="111">
        <v>0</v>
      </c>
      <c r="E265" s="113">
        <v>0</v>
      </c>
      <c r="F265" s="111">
        <v>0</v>
      </c>
      <c r="G265" s="113">
        <v>0</v>
      </c>
      <c r="H265" s="113">
        <v>0</v>
      </c>
      <c r="I265" s="111">
        <v>0</v>
      </c>
      <c r="J265" s="113">
        <v>0</v>
      </c>
      <c r="K265" s="113">
        <v>0</v>
      </c>
      <c r="L265" s="113">
        <v>0</v>
      </c>
      <c r="M265" s="113">
        <v>0</v>
      </c>
      <c r="N265" s="254"/>
    </row>
    <row r="266" spans="1:14" ht="16.5" thickBot="1">
      <c r="A266" s="18">
        <v>257</v>
      </c>
      <c r="B266" s="70" t="s">
        <v>8</v>
      </c>
      <c r="C266" s="48">
        <f>SUM(D266:J266)</f>
        <v>5292.3935199999996</v>
      </c>
      <c r="D266" s="301">
        <v>3796.6035200000001</v>
      </c>
      <c r="E266" s="113">
        <v>0</v>
      </c>
      <c r="F266" s="111">
        <v>0</v>
      </c>
      <c r="G266" s="113">
        <v>0</v>
      </c>
      <c r="H266" s="113">
        <v>0</v>
      </c>
      <c r="I266" s="111">
        <v>1495.79</v>
      </c>
      <c r="J266" s="113">
        <v>0</v>
      </c>
      <c r="K266" s="113">
        <v>0</v>
      </c>
      <c r="L266" s="113">
        <v>0</v>
      </c>
      <c r="M266" s="113">
        <v>0</v>
      </c>
      <c r="N266" s="237"/>
    </row>
    <row r="267" spans="1:14" ht="16.5" thickBot="1">
      <c r="A267" s="18">
        <v>258</v>
      </c>
      <c r="B267" s="73" t="s">
        <v>51</v>
      </c>
      <c r="C267" s="98">
        <f>SUM(D267:J267)</f>
        <v>0</v>
      </c>
      <c r="D267" s="115">
        <v>0</v>
      </c>
      <c r="E267" s="173">
        <v>0</v>
      </c>
      <c r="F267" s="115">
        <v>0</v>
      </c>
      <c r="G267" s="173">
        <v>0</v>
      </c>
      <c r="H267" s="173">
        <v>0</v>
      </c>
      <c r="I267" s="115">
        <v>0</v>
      </c>
      <c r="J267" s="173">
        <v>0</v>
      </c>
      <c r="K267" s="173">
        <v>0</v>
      </c>
      <c r="L267" s="173">
        <v>0</v>
      </c>
      <c r="M267" s="173">
        <v>0</v>
      </c>
      <c r="N267" s="254"/>
    </row>
    <row r="268" spans="1:14" ht="63.75" thickBot="1">
      <c r="A268" s="18">
        <v>259</v>
      </c>
      <c r="B268" s="300" t="s">
        <v>107</v>
      </c>
      <c r="C268" s="79">
        <f>SUM(D268:M268)</f>
        <v>12002.595300000001</v>
      </c>
      <c r="D268" s="80">
        <f>D269+D270+D271+D272</f>
        <v>12002.595300000001</v>
      </c>
      <c r="E268" s="79">
        <f t="shared" ref="E268:M268" si="109">E269+E270+E271+E272</f>
        <v>0</v>
      </c>
      <c r="F268" s="80">
        <f t="shared" si="109"/>
        <v>0</v>
      </c>
      <c r="G268" s="79">
        <f t="shared" si="109"/>
        <v>0</v>
      </c>
      <c r="H268" s="79">
        <f t="shared" si="109"/>
        <v>0</v>
      </c>
      <c r="I268" s="79">
        <f t="shared" si="109"/>
        <v>0</v>
      </c>
      <c r="J268" s="79">
        <f t="shared" si="109"/>
        <v>0</v>
      </c>
      <c r="K268" s="79">
        <f t="shared" si="109"/>
        <v>0</v>
      </c>
      <c r="L268" s="79">
        <f t="shared" si="109"/>
        <v>0</v>
      </c>
      <c r="M268" s="79">
        <f t="shared" si="109"/>
        <v>0</v>
      </c>
      <c r="N268" s="302" t="s">
        <v>142</v>
      </c>
    </row>
    <row r="269" spans="1:14" ht="16.5" thickBot="1">
      <c r="A269" s="18">
        <v>260</v>
      </c>
      <c r="B269" s="122" t="s">
        <v>7</v>
      </c>
      <c r="C269" s="36">
        <f>SUM(D269:J269)</f>
        <v>0</v>
      </c>
      <c r="D269" s="106">
        <v>0</v>
      </c>
      <c r="E269" s="121">
        <v>0</v>
      </c>
      <c r="F269" s="106">
        <v>0</v>
      </c>
      <c r="G269" s="121">
        <v>0</v>
      </c>
      <c r="H269" s="121">
        <v>0</v>
      </c>
      <c r="I269" s="106">
        <v>0</v>
      </c>
      <c r="J269" s="121">
        <v>0</v>
      </c>
      <c r="K269" s="121">
        <v>0</v>
      </c>
      <c r="L269" s="121">
        <v>0</v>
      </c>
      <c r="M269" s="121">
        <v>0</v>
      </c>
      <c r="N269" s="262"/>
    </row>
    <row r="270" spans="1:14" ht="16.5" thickBot="1">
      <c r="A270" s="18">
        <v>261</v>
      </c>
      <c r="B270" s="72" t="s">
        <v>6</v>
      </c>
      <c r="C270" s="44">
        <f>SUM(D270:J270)</f>
        <v>0</v>
      </c>
      <c r="D270" s="111">
        <v>0</v>
      </c>
      <c r="E270" s="113">
        <v>0</v>
      </c>
      <c r="F270" s="111">
        <v>0</v>
      </c>
      <c r="G270" s="113">
        <v>0</v>
      </c>
      <c r="H270" s="113">
        <v>0</v>
      </c>
      <c r="I270" s="111">
        <v>0</v>
      </c>
      <c r="J270" s="113">
        <v>0</v>
      </c>
      <c r="K270" s="113">
        <v>0</v>
      </c>
      <c r="L270" s="113">
        <v>0</v>
      </c>
      <c r="M270" s="113">
        <v>0</v>
      </c>
      <c r="N270" s="254"/>
    </row>
    <row r="271" spans="1:14" ht="16.5" thickBot="1">
      <c r="A271" s="18">
        <v>262</v>
      </c>
      <c r="B271" s="70" t="s">
        <v>8</v>
      </c>
      <c r="C271" s="48">
        <f>SUM(D271:J271)</f>
        <v>12002.595300000001</v>
      </c>
      <c r="D271" s="301">
        <v>12002.595300000001</v>
      </c>
      <c r="E271" s="113">
        <v>0</v>
      </c>
      <c r="F271" s="111">
        <v>0</v>
      </c>
      <c r="G271" s="113">
        <v>0</v>
      </c>
      <c r="H271" s="113">
        <v>0</v>
      </c>
      <c r="I271" s="111">
        <v>0</v>
      </c>
      <c r="J271" s="113">
        <v>0</v>
      </c>
      <c r="K271" s="113">
        <v>0</v>
      </c>
      <c r="L271" s="113">
        <v>0</v>
      </c>
      <c r="M271" s="113">
        <v>0</v>
      </c>
      <c r="N271" s="237"/>
    </row>
    <row r="272" spans="1:14" ht="16.5" thickBot="1">
      <c r="A272" s="18">
        <v>263</v>
      </c>
      <c r="B272" s="163" t="s">
        <v>51</v>
      </c>
      <c r="C272" s="77">
        <f>SUM(D272:J272)</f>
        <v>0</v>
      </c>
      <c r="D272" s="118">
        <v>0</v>
      </c>
      <c r="E272" s="117">
        <v>0</v>
      </c>
      <c r="F272" s="118">
        <v>0</v>
      </c>
      <c r="G272" s="117">
        <v>0</v>
      </c>
      <c r="H272" s="117">
        <v>0</v>
      </c>
      <c r="I272" s="118">
        <v>0</v>
      </c>
      <c r="J272" s="117">
        <v>0</v>
      </c>
      <c r="K272" s="117">
        <v>0</v>
      </c>
      <c r="L272" s="117">
        <v>0</v>
      </c>
      <c r="M272" s="117">
        <v>0</v>
      </c>
      <c r="N272" s="239"/>
    </row>
    <row r="273" spans="1:14" ht="63" customHeight="1" thickBot="1">
      <c r="A273" s="18">
        <v>264</v>
      </c>
      <c r="B273" s="300" t="s">
        <v>108</v>
      </c>
      <c r="C273" s="79">
        <f>SUM(D273:M273)</f>
        <v>3104.2200000000003</v>
      </c>
      <c r="D273" s="80">
        <f t="shared" ref="D273:M273" si="110">D274+D275+D276+D277</f>
        <v>1556</v>
      </c>
      <c r="E273" s="79">
        <f t="shared" si="110"/>
        <v>1548.22</v>
      </c>
      <c r="F273" s="80">
        <f t="shared" si="110"/>
        <v>0</v>
      </c>
      <c r="G273" s="79">
        <f t="shared" si="110"/>
        <v>0</v>
      </c>
      <c r="H273" s="79">
        <f t="shared" si="110"/>
        <v>0</v>
      </c>
      <c r="I273" s="79">
        <f t="shared" si="110"/>
        <v>0</v>
      </c>
      <c r="J273" s="79">
        <f t="shared" si="110"/>
        <v>0</v>
      </c>
      <c r="K273" s="79">
        <f t="shared" si="110"/>
        <v>0</v>
      </c>
      <c r="L273" s="79">
        <f t="shared" si="110"/>
        <v>0</v>
      </c>
      <c r="M273" s="79">
        <f t="shared" si="110"/>
        <v>0</v>
      </c>
      <c r="N273" s="302" t="s">
        <v>142</v>
      </c>
    </row>
    <row r="274" spans="1:14" ht="16.5" thickBot="1">
      <c r="A274" s="18">
        <v>265</v>
      </c>
      <c r="B274" s="122" t="s">
        <v>7</v>
      </c>
      <c r="C274" s="36">
        <f>SUM(D274:J274)</f>
        <v>0</v>
      </c>
      <c r="D274" s="106">
        <v>0</v>
      </c>
      <c r="E274" s="121">
        <v>0</v>
      </c>
      <c r="F274" s="106">
        <v>0</v>
      </c>
      <c r="G274" s="121">
        <v>0</v>
      </c>
      <c r="H274" s="121">
        <v>0</v>
      </c>
      <c r="I274" s="106">
        <v>0</v>
      </c>
      <c r="J274" s="121">
        <v>0</v>
      </c>
      <c r="K274" s="121">
        <v>0</v>
      </c>
      <c r="L274" s="121">
        <v>0</v>
      </c>
      <c r="M274" s="121">
        <v>0</v>
      </c>
      <c r="N274" s="251"/>
    </row>
    <row r="275" spans="1:14" ht="16.5" thickBot="1">
      <c r="A275" s="18">
        <v>266</v>
      </c>
      <c r="B275" s="72" t="s">
        <v>6</v>
      </c>
      <c r="C275" s="44">
        <f>SUM(D275:J275)</f>
        <v>0</v>
      </c>
      <c r="D275" s="111">
        <v>0</v>
      </c>
      <c r="E275" s="113">
        <v>0</v>
      </c>
      <c r="F275" s="111">
        <v>0</v>
      </c>
      <c r="G275" s="113">
        <v>0</v>
      </c>
      <c r="H275" s="113">
        <v>0</v>
      </c>
      <c r="I275" s="111">
        <v>0</v>
      </c>
      <c r="J275" s="113">
        <v>0</v>
      </c>
      <c r="K275" s="113">
        <v>0</v>
      </c>
      <c r="L275" s="113">
        <v>0</v>
      </c>
      <c r="M275" s="113">
        <v>0</v>
      </c>
      <c r="N275" s="237"/>
    </row>
    <row r="276" spans="1:14" ht="16.5" thickBot="1">
      <c r="A276" s="18">
        <v>267</v>
      </c>
      <c r="B276" s="70" t="s">
        <v>8</v>
      </c>
      <c r="C276" s="44">
        <f>SUM(D276:M276)</f>
        <v>3104.2200000000003</v>
      </c>
      <c r="D276" s="301">
        <v>1556</v>
      </c>
      <c r="E276" s="113">
        <v>1548.22</v>
      </c>
      <c r="F276" s="111">
        <v>0</v>
      </c>
      <c r="G276" s="113">
        <v>0</v>
      </c>
      <c r="H276" s="113">
        <v>0</v>
      </c>
      <c r="I276" s="111">
        <v>0</v>
      </c>
      <c r="J276" s="113">
        <v>0</v>
      </c>
      <c r="K276" s="113">
        <v>0</v>
      </c>
      <c r="L276" s="113">
        <v>0</v>
      </c>
      <c r="M276" s="113">
        <v>0</v>
      </c>
      <c r="N276" s="237"/>
    </row>
    <row r="277" spans="1:14" ht="16.5" thickBot="1">
      <c r="A277" s="18">
        <v>268</v>
      </c>
      <c r="B277" s="73" t="s">
        <v>51</v>
      </c>
      <c r="C277" s="98">
        <f>SUM(D277:J277)</f>
        <v>0</v>
      </c>
      <c r="D277" s="115">
        <v>0</v>
      </c>
      <c r="E277" s="173">
        <v>0</v>
      </c>
      <c r="F277" s="115">
        <v>0</v>
      </c>
      <c r="G277" s="173">
        <v>0</v>
      </c>
      <c r="H277" s="173">
        <v>0</v>
      </c>
      <c r="I277" s="115">
        <v>0</v>
      </c>
      <c r="J277" s="173">
        <v>0</v>
      </c>
      <c r="K277" s="173">
        <v>0</v>
      </c>
      <c r="L277" s="173">
        <v>0</v>
      </c>
      <c r="M277" s="173">
        <v>0</v>
      </c>
      <c r="N277" s="254"/>
    </row>
    <row r="278" spans="1:14" ht="95.25" customHeight="1" thickBot="1">
      <c r="A278" s="18">
        <v>269</v>
      </c>
      <c r="B278" s="300" t="s">
        <v>109</v>
      </c>
      <c r="C278" s="79">
        <f>SUM(D278:M278)</f>
        <v>540</v>
      </c>
      <c r="D278" s="80">
        <f>D279+D280+D281+D282</f>
        <v>0</v>
      </c>
      <c r="E278" s="79">
        <f t="shared" ref="E278:M278" si="111">E279+E280+E281+E282</f>
        <v>0</v>
      </c>
      <c r="F278" s="80">
        <f t="shared" si="111"/>
        <v>0</v>
      </c>
      <c r="G278" s="79">
        <f t="shared" si="111"/>
        <v>540</v>
      </c>
      <c r="H278" s="79">
        <f t="shared" si="111"/>
        <v>0</v>
      </c>
      <c r="I278" s="79">
        <f t="shared" si="111"/>
        <v>0</v>
      </c>
      <c r="J278" s="79">
        <f t="shared" si="111"/>
        <v>0</v>
      </c>
      <c r="K278" s="79">
        <f t="shared" si="111"/>
        <v>0</v>
      </c>
      <c r="L278" s="79">
        <f t="shared" si="111"/>
        <v>0</v>
      </c>
      <c r="M278" s="79">
        <f t="shared" si="111"/>
        <v>0</v>
      </c>
      <c r="N278" s="302" t="s">
        <v>143</v>
      </c>
    </row>
    <row r="279" spans="1:14" ht="16.5" thickBot="1">
      <c r="A279" s="18">
        <v>270</v>
      </c>
      <c r="B279" s="122" t="s">
        <v>7</v>
      </c>
      <c r="C279" s="36">
        <f>D279+E279+F279+G279+H279+I279+J279</f>
        <v>0</v>
      </c>
      <c r="D279" s="106">
        <v>0</v>
      </c>
      <c r="E279" s="121">
        <v>0</v>
      </c>
      <c r="F279" s="106">
        <v>0</v>
      </c>
      <c r="G279" s="121">
        <v>0</v>
      </c>
      <c r="H279" s="121">
        <v>0</v>
      </c>
      <c r="I279" s="106">
        <v>0</v>
      </c>
      <c r="J279" s="169">
        <v>0</v>
      </c>
      <c r="K279" s="169">
        <v>0</v>
      </c>
      <c r="L279" s="169">
        <v>0</v>
      </c>
      <c r="M279" s="121">
        <v>0</v>
      </c>
      <c r="N279" s="303"/>
    </row>
    <row r="280" spans="1:14" ht="16.5" thickBot="1">
      <c r="A280" s="18">
        <v>271</v>
      </c>
      <c r="B280" s="72" t="s">
        <v>6</v>
      </c>
      <c r="C280" s="44">
        <f>D280+E280+F280+G280+H280+I280+J280</f>
        <v>0</v>
      </c>
      <c r="D280" s="111">
        <v>0</v>
      </c>
      <c r="E280" s="113">
        <v>0</v>
      </c>
      <c r="F280" s="111">
        <v>0</v>
      </c>
      <c r="G280" s="113">
        <v>0</v>
      </c>
      <c r="H280" s="113">
        <v>0</v>
      </c>
      <c r="I280" s="111">
        <v>0</v>
      </c>
      <c r="J280" s="112">
        <v>0</v>
      </c>
      <c r="K280" s="112">
        <v>0</v>
      </c>
      <c r="L280" s="112">
        <v>0</v>
      </c>
      <c r="M280" s="113">
        <v>0</v>
      </c>
      <c r="N280" s="303"/>
    </row>
    <row r="281" spans="1:14" ht="16.5" thickBot="1">
      <c r="A281" s="18">
        <v>272</v>
      </c>
      <c r="B281" s="70" t="s">
        <v>8</v>
      </c>
      <c r="C281" s="44">
        <f>SUM(D281:M281)</f>
        <v>540</v>
      </c>
      <c r="D281" s="111">
        <v>0</v>
      </c>
      <c r="E281" s="113">
        <v>0</v>
      </c>
      <c r="F281" s="111">
        <v>0</v>
      </c>
      <c r="G281" s="113">
        <v>540</v>
      </c>
      <c r="H281" s="113">
        <v>0</v>
      </c>
      <c r="I281" s="111">
        <v>0</v>
      </c>
      <c r="J281" s="112">
        <v>0</v>
      </c>
      <c r="K281" s="112">
        <v>0</v>
      </c>
      <c r="L281" s="112">
        <v>0</v>
      </c>
      <c r="M281" s="113">
        <v>0</v>
      </c>
      <c r="N281" s="303"/>
    </row>
    <row r="282" spans="1:14" ht="16.5" thickBot="1">
      <c r="A282" s="18">
        <v>273</v>
      </c>
      <c r="B282" s="163" t="s">
        <v>51</v>
      </c>
      <c r="C282" s="77">
        <f>D282+E282+F282+G282+H282+I282+J282</f>
        <v>0</v>
      </c>
      <c r="D282" s="118">
        <v>0</v>
      </c>
      <c r="E282" s="117">
        <v>0</v>
      </c>
      <c r="F282" s="118">
        <v>0</v>
      </c>
      <c r="G282" s="117">
        <v>0</v>
      </c>
      <c r="H282" s="117">
        <v>0</v>
      </c>
      <c r="I282" s="118">
        <v>0</v>
      </c>
      <c r="J282" s="116">
        <v>0</v>
      </c>
      <c r="K282" s="116">
        <v>0</v>
      </c>
      <c r="L282" s="116">
        <v>0</v>
      </c>
      <c r="M282" s="117">
        <v>0</v>
      </c>
      <c r="N282" s="304"/>
    </row>
    <row r="283" spans="1:14" ht="16.5" thickBot="1">
      <c r="A283" s="18">
        <v>274</v>
      </c>
      <c r="B283" s="399" t="s">
        <v>61</v>
      </c>
      <c r="C283" s="400"/>
      <c r="D283" s="400"/>
      <c r="E283" s="400"/>
      <c r="F283" s="400"/>
      <c r="G283" s="400"/>
      <c r="H283" s="400"/>
      <c r="I283" s="400"/>
      <c r="J283" s="400"/>
      <c r="K283" s="400"/>
      <c r="L283" s="400"/>
      <c r="M283" s="400"/>
      <c r="N283" s="401"/>
    </row>
    <row r="284" spans="1:14" ht="48" thickBot="1">
      <c r="A284" s="18">
        <v>275</v>
      </c>
      <c r="B284" s="83" t="s">
        <v>62</v>
      </c>
      <c r="C284" s="63">
        <f>C285+C286+C287+C288</f>
        <v>0</v>
      </c>
      <c r="D284" s="64">
        <f t="shared" ref="D284:M284" si="112">D285+D286+D287+D288</f>
        <v>0</v>
      </c>
      <c r="E284" s="66">
        <f t="shared" si="112"/>
        <v>0</v>
      </c>
      <c r="F284" s="64">
        <f t="shared" si="112"/>
        <v>0</v>
      </c>
      <c r="G284" s="66">
        <f t="shared" si="112"/>
        <v>0</v>
      </c>
      <c r="H284" s="84">
        <f t="shared" si="112"/>
        <v>0</v>
      </c>
      <c r="I284" s="153">
        <f t="shared" si="112"/>
        <v>0</v>
      </c>
      <c r="J284" s="66">
        <f t="shared" si="112"/>
        <v>0</v>
      </c>
      <c r="K284" s="66">
        <f t="shared" si="112"/>
        <v>0</v>
      </c>
      <c r="L284" s="66">
        <f t="shared" si="112"/>
        <v>0</v>
      </c>
      <c r="M284" s="66">
        <f t="shared" si="112"/>
        <v>0</v>
      </c>
      <c r="N284" s="228"/>
    </row>
    <row r="285" spans="1:14" ht="16.5" thickBot="1">
      <c r="A285" s="18">
        <v>276</v>
      </c>
      <c r="B285" s="104" t="s">
        <v>7</v>
      </c>
      <c r="C285" s="44">
        <f>SUM(D285:J285)</f>
        <v>0</v>
      </c>
      <c r="D285" s="89">
        <v>0</v>
      </c>
      <c r="E285" s="90">
        <v>0</v>
      </c>
      <c r="F285" s="89">
        <v>0</v>
      </c>
      <c r="G285" s="90">
        <v>0</v>
      </c>
      <c r="H285" s="90">
        <v>0</v>
      </c>
      <c r="I285" s="89">
        <v>0</v>
      </c>
      <c r="J285" s="90">
        <v>0</v>
      </c>
      <c r="K285" s="90">
        <v>0</v>
      </c>
      <c r="L285" s="90">
        <v>0</v>
      </c>
      <c r="M285" s="90">
        <v>0</v>
      </c>
      <c r="N285" s="229"/>
    </row>
    <row r="286" spans="1:14" ht="16.5" thickBot="1">
      <c r="A286" s="18">
        <v>277</v>
      </c>
      <c r="B286" s="88" t="s">
        <v>6</v>
      </c>
      <c r="C286" s="44">
        <f>SUM(D286:J286)</f>
        <v>0</v>
      </c>
      <c r="D286" s="89">
        <v>0</v>
      </c>
      <c r="E286" s="90">
        <v>0</v>
      </c>
      <c r="F286" s="89">
        <v>0</v>
      </c>
      <c r="G286" s="90">
        <v>0</v>
      </c>
      <c r="H286" s="90">
        <v>0</v>
      </c>
      <c r="I286" s="89">
        <v>0</v>
      </c>
      <c r="J286" s="90">
        <v>0</v>
      </c>
      <c r="K286" s="90">
        <v>0</v>
      </c>
      <c r="L286" s="90">
        <v>0</v>
      </c>
      <c r="M286" s="90">
        <v>0</v>
      </c>
      <c r="N286" s="229"/>
    </row>
    <row r="287" spans="1:14" ht="16.5" thickBot="1">
      <c r="A287" s="18">
        <v>278</v>
      </c>
      <c r="B287" s="94" t="s">
        <v>8</v>
      </c>
      <c r="C287" s="44">
        <f>SUM(D287:J287)</f>
        <v>0</v>
      </c>
      <c r="D287" s="89">
        <v>0</v>
      </c>
      <c r="E287" s="90">
        <v>0</v>
      </c>
      <c r="F287" s="89">
        <v>0</v>
      </c>
      <c r="G287" s="90">
        <v>0</v>
      </c>
      <c r="H287" s="90">
        <v>0</v>
      </c>
      <c r="I287" s="89">
        <v>0</v>
      </c>
      <c r="J287" s="90">
        <v>0</v>
      </c>
      <c r="K287" s="90">
        <v>0</v>
      </c>
      <c r="L287" s="90">
        <v>0</v>
      </c>
      <c r="M287" s="90">
        <v>0</v>
      </c>
      <c r="N287" s="229"/>
    </row>
    <row r="288" spans="1:14" ht="16.5" thickBot="1">
      <c r="A288" s="18">
        <v>279</v>
      </c>
      <c r="B288" s="94" t="s">
        <v>51</v>
      </c>
      <c r="C288" s="77">
        <f>SUM(D288:J288)</f>
        <v>0</v>
      </c>
      <c r="D288" s="95">
        <v>0</v>
      </c>
      <c r="E288" s="101">
        <v>0</v>
      </c>
      <c r="F288" s="95">
        <v>0</v>
      </c>
      <c r="G288" s="101">
        <v>0</v>
      </c>
      <c r="H288" s="96">
        <v>0</v>
      </c>
      <c r="I288" s="95">
        <v>0</v>
      </c>
      <c r="J288" s="101">
        <v>0</v>
      </c>
      <c r="K288" s="101">
        <v>0</v>
      </c>
      <c r="L288" s="101">
        <v>0</v>
      </c>
      <c r="M288" s="101">
        <v>0</v>
      </c>
      <c r="N288" s="230"/>
    </row>
    <row r="289" spans="1:14" ht="16.5" thickBot="1">
      <c r="A289" s="18">
        <v>280</v>
      </c>
      <c r="B289" s="399" t="s">
        <v>63</v>
      </c>
      <c r="C289" s="399"/>
      <c r="D289" s="399"/>
      <c r="E289" s="399"/>
      <c r="F289" s="399"/>
      <c r="G289" s="399"/>
      <c r="H289" s="399"/>
      <c r="I289" s="399"/>
      <c r="J289" s="399"/>
      <c r="K289" s="399"/>
      <c r="L289" s="399"/>
      <c r="M289" s="399"/>
      <c r="N289" s="410"/>
    </row>
    <row r="290" spans="1:14" ht="32.25" thickBot="1">
      <c r="A290" s="18">
        <v>281</v>
      </c>
      <c r="B290" s="305" t="s">
        <v>47</v>
      </c>
      <c r="C290" s="63">
        <f>SUM(D290:M290)</f>
        <v>680192.63590000011</v>
      </c>
      <c r="D290" s="276">
        <f t="shared" ref="D290:M290" si="113">D291+D292+D293+D294</f>
        <v>6778.7661600000001</v>
      </c>
      <c r="E290" s="63">
        <f t="shared" si="113"/>
        <v>51654.069000000003</v>
      </c>
      <c r="F290" s="275">
        <f t="shared" si="113"/>
        <v>35782.875</v>
      </c>
      <c r="G290" s="63">
        <f t="shared" si="113"/>
        <v>20863.387999999999</v>
      </c>
      <c r="H290" s="275">
        <f t="shared" si="113"/>
        <v>94541.52</v>
      </c>
      <c r="I290" s="276">
        <f t="shared" si="113"/>
        <v>195054.29800000001</v>
      </c>
      <c r="J290" s="63">
        <f t="shared" si="113"/>
        <v>55814.39172</v>
      </c>
      <c r="K290" s="275">
        <f t="shared" si="113"/>
        <v>199730.52802</v>
      </c>
      <c r="L290" s="63">
        <f t="shared" si="113"/>
        <v>19972.8</v>
      </c>
      <c r="M290" s="275">
        <f t="shared" si="113"/>
        <v>0</v>
      </c>
      <c r="N290" s="154"/>
    </row>
    <row r="291" spans="1:14" ht="16.5" thickBot="1">
      <c r="A291" s="18">
        <v>282</v>
      </c>
      <c r="B291" s="70" t="s">
        <v>7</v>
      </c>
      <c r="C291" s="90">
        <f>SUM(D291:J291)</f>
        <v>0</v>
      </c>
      <c r="D291" s="89">
        <f t="shared" ref="D291:M291" si="114">D304+D321+D326+D331</f>
        <v>0</v>
      </c>
      <c r="E291" s="90">
        <f t="shared" si="114"/>
        <v>0</v>
      </c>
      <c r="F291" s="89">
        <f t="shared" si="114"/>
        <v>0</v>
      </c>
      <c r="G291" s="90">
        <f t="shared" si="114"/>
        <v>0</v>
      </c>
      <c r="H291" s="89">
        <f t="shared" si="114"/>
        <v>0</v>
      </c>
      <c r="I291" s="91">
        <f t="shared" si="114"/>
        <v>0</v>
      </c>
      <c r="J291" s="90">
        <f t="shared" si="114"/>
        <v>0</v>
      </c>
      <c r="K291" s="89">
        <f t="shared" si="114"/>
        <v>0</v>
      </c>
      <c r="L291" s="90">
        <f t="shared" si="114"/>
        <v>0</v>
      </c>
      <c r="M291" s="89">
        <f t="shared" si="114"/>
        <v>0</v>
      </c>
      <c r="N291" s="93"/>
    </row>
    <row r="292" spans="1:14" ht="16.5" thickBot="1">
      <c r="A292" s="18">
        <v>283</v>
      </c>
      <c r="B292" s="70" t="s">
        <v>6</v>
      </c>
      <c r="C292" s="90">
        <f>SUM(D292:M292)</f>
        <v>361614.08765999996</v>
      </c>
      <c r="D292" s="89">
        <f>D305+D322+D327+D332+D336+D339+D342+D345+D348</f>
        <v>873.95</v>
      </c>
      <c r="E292" s="90">
        <f>E305+E322+E327+E332+E336+E339+E342+E345+E348</f>
        <v>1279.27</v>
      </c>
      <c r="F292" s="89">
        <f>F305+F322+F327+F332+F336+F339+F342+F345+F348</f>
        <v>9346.2000000000007</v>
      </c>
      <c r="G292" s="90">
        <f>G305+G322+G327+G332+G336+G339+G342+G345+G348</f>
        <v>0</v>
      </c>
      <c r="H292" s="89">
        <f>H305+H322+H327+H332+H336+H339+H342+H345+H348</f>
        <v>38845.840000000004</v>
      </c>
      <c r="I292" s="91">
        <f>I305+I322+I327+I332+I336+I339+I342+I345</f>
        <v>134899.71</v>
      </c>
      <c r="J292" s="90">
        <f>J305+J322+J327+J332+J336+J339+J342+J345</f>
        <v>0</v>
      </c>
      <c r="K292" s="89">
        <f>K305+K322+K327+K332+K336+K339+K342+K345</f>
        <v>176369.11765999999</v>
      </c>
      <c r="L292" s="90">
        <f>L305+L322+L327+L332+L336+L339+L342+L345</f>
        <v>0</v>
      </c>
      <c r="M292" s="89">
        <f>M305+M322+M327+M332+M336+M339+M342+M345</f>
        <v>0</v>
      </c>
      <c r="N292" s="93"/>
    </row>
    <row r="293" spans="1:14" ht="16.5" thickBot="1">
      <c r="A293" s="18">
        <v>284</v>
      </c>
      <c r="B293" s="70" t="s">
        <v>8</v>
      </c>
      <c r="C293" s="90">
        <f>SUM(D293:M293)</f>
        <v>318578.54823999997</v>
      </c>
      <c r="D293" s="91">
        <f t="shared" ref="D293:M293" si="115">D296+D298+D300+D302+D306+D309+D311+D313+D323+D328+D333+D337+D340+D343+D346+D350</f>
        <v>5904.8161600000003</v>
      </c>
      <c r="E293" s="90">
        <f t="shared" si="115"/>
        <v>50374.799000000006</v>
      </c>
      <c r="F293" s="89">
        <f t="shared" si="115"/>
        <v>26436.674999999999</v>
      </c>
      <c r="G293" s="90">
        <f t="shared" si="115"/>
        <v>20863.387999999999</v>
      </c>
      <c r="H293" s="89">
        <f t="shared" si="115"/>
        <v>55695.68</v>
      </c>
      <c r="I293" s="91">
        <f>I296+I298+I300+I302+I306+I309+I311+I313+I323+I328+I333+I337+I340+I343+I346+I350</f>
        <v>60154.588000000003</v>
      </c>
      <c r="J293" s="91">
        <f t="shared" si="115"/>
        <v>55814.39172</v>
      </c>
      <c r="K293" s="91">
        <f t="shared" si="115"/>
        <v>23361.410359999998</v>
      </c>
      <c r="L293" s="91">
        <f t="shared" si="115"/>
        <v>19972.8</v>
      </c>
      <c r="M293" s="91">
        <f t="shared" si="115"/>
        <v>0</v>
      </c>
      <c r="N293" s="93"/>
    </row>
    <row r="294" spans="1:14" ht="16.5" thickBot="1">
      <c r="A294" s="18">
        <v>285</v>
      </c>
      <c r="B294" s="163" t="s">
        <v>51</v>
      </c>
      <c r="C294" s="90">
        <f>D294+E294+F294+G294+H294+I294+J294</f>
        <v>0</v>
      </c>
      <c r="D294" s="105">
        <f t="shared" ref="D294:M294" si="116">D307+D324+D329+D334</f>
        <v>0</v>
      </c>
      <c r="E294" s="101">
        <f t="shared" si="116"/>
        <v>0</v>
      </c>
      <c r="F294" s="105">
        <f t="shared" si="116"/>
        <v>0</v>
      </c>
      <c r="G294" s="101">
        <f t="shared" si="116"/>
        <v>0</v>
      </c>
      <c r="H294" s="105">
        <f t="shared" si="116"/>
        <v>0</v>
      </c>
      <c r="I294" s="102">
        <f t="shared" si="116"/>
        <v>0</v>
      </c>
      <c r="J294" s="101">
        <f t="shared" si="116"/>
        <v>0</v>
      </c>
      <c r="K294" s="105">
        <f t="shared" si="116"/>
        <v>0</v>
      </c>
      <c r="L294" s="101">
        <f t="shared" si="116"/>
        <v>0</v>
      </c>
      <c r="M294" s="105">
        <f t="shared" si="116"/>
        <v>0</v>
      </c>
      <c r="N294" s="157"/>
    </row>
    <row r="295" spans="1:14" ht="95.25" thickBot="1">
      <c r="A295" s="18">
        <v>286</v>
      </c>
      <c r="B295" s="133" t="s">
        <v>110</v>
      </c>
      <c r="C295" s="79">
        <f>SUM(D295:M295)</f>
        <v>6359.9620000000004</v>
      </c>
      <c r="D295" s="81">
        <f t="shared" ref="D295:M295" si="117">D296</f>
        <v>2110</v>
      </c>
      <c r="E295" s="79">
        <f t="shared" si="117"/>
        <v>0</v>
      </c>
      <c r="F295" s="80">
        <f t="shared" si="117"/>
        <v>4249.9620000000004</v>
      </c>
      <c r="G295" s="79">
        <f t="shared" si="117"/>
        <v>0</v>
      </c>
      <c r="H295" s="80">
        <f t="shared" si="117"/>
        <v>0</v>
      </c>
      <c r="I295" s="79">
        <f t="shared" si="117"/>
        <v>0</v>
      </c>
      <c r="J295" s="79">
        <f t="shared" si="117"/>
        <v>0</v>
      </c>
      <c r="K295" s="80">
        <f t="shared" si="117"/>
        <v>0</v>
      </c>
      <c r="L295" s="79">
        <f t="shared" si="117"/>
        <v>0</v>
      </c>
      <c r="M295" s="81">
        <f t="shared" si="117"/>
        <v>0</v>
      </c>
      <c r="N295" s="149" t="s">
        <v>84</v>
      </c>
    </row>
    <row r="296" spans="1:14" ht="18" customHeight="1" thickBot="1">
      <c r="A296" s="18">
        <v>287</v>
      </c>
      <c r="B296" s="306" t="s">
        <v>8</v>
      </c>
      <c r="C296" s="55">
        <f>SUM(D296:M296)</f>
        <v>6359.9620000000004</v>
      </c>
      <c r="D296" s="142">
        <v>2110</v>
      </c>
      <c r="E296" s="141">
        <v>0</v>
      </c>
      <c r="F296" s="142">
        <v>4249.9620000000004</v>
      </c>
      <c r="G296" s="141">
        <v>0</v>
      </c>
      <c r="H296" s="141">
        <v>0</v>
      </c>
      <c r="I296" s="142">
        <v>0</v>
      </c>
      <c r="J296" s="141">
        <v>0</v>
      </c>
      <c r="K296" s="141">
        <v>0</v>
      </c>
      <c r="L296" s="141">
        <v>0</v>
      </c>
      <c r="M296" s="141">
        <v>0</v>
      </c>
      <c r="N296" s="210"/>
    </row>
    <row r="297" spans="1:14" ht="95.25" customHeight="1" thickBot="1">
      <c r="A297" s="18">
        <v>288</v>
      </c>
      <c r="B297" s="133" t="s">
        <v>111</v>
      </c>
      <c r="C297" s="79">
        <f>C298</f>
        <v>0</v>
      </c>
      <c r="D297" s="81">
        <f t="shared" ref="D297:M297" si="118">D298</f>
        <v>0</v>
      </c>
      <c r="E297" s="79">
        <f t="shared" si="118"/>
        <v>0</v>
      </c>
      <c r="F297" s="80">
        <f t="shared" si="118"/>
        <v>0</v>
      </c>
      <c r="G297" s="79">
        <f t="shared" si="118"/>
        <v>0</v>
      </c>
      <c r="H297" s="79">
        <f t="shared" si="118"/>
        <v>0</v>
      </c>
      <c r="I297" s="79">
        <f t="shared" si="118"/>
        <v>0</v>
      </c>
      <c r="J297" s="79">
        <f t="shared" si="118"/>
        <v>0</v>
      </c>
      <c r="K297" s="79">
        <f t="shared" si="118"/>
        <v>0</v>
      </c>
      <c r="L297" s="79">
        <f t="shared" si="118"/>
        <v>0</v>
      </c>
      <c r="M297" s="79">
        <f t="shared" si="118"/>
        <v>0</v>
      </c>
      <c r="N297" s="307" t="s">
        <v>85</v>
      </c>
    </row>
    <row r="298" spans="1:14" ht="14.25" customHeight="1" thickBot="1">
      <c r="A298" s="18">
        <v>289</v>
      </c>
      <c r="B298" s="308" t="s">
        <v>8</v>
      </c>
      <c r="C298" s="309">
        <f>SUM(D298:J298)</f>
        <v>0</v>
      </c>
      <c r="D298" s="126">
        <v>0</v>
      </c>
      <c r="E298" s="127">
        <v>0</v>
      </c>
      <c r="F298" s="126">
        <v>0</v>
      </c>
      <c r="G298" s="127">
        <v>0</v>
      </c>
      <c r="H298" s="127">
        <v>0</v>
      </c>
      <c r="I298" s="126">
        <v>0</v>
      </c>
      <c r="J298" s="127">
        <v>0</v>
      </c>
      <c r="K298" s="127">
        <v>0</v>
      </c>
      <c r="L298" s="127">
        <v>0</v>
      </c>
      <c r="M298" s="127">
        <v>0</v>
      </c>
      <c r="N298" s="310"/>
    </row>
    <row r="299" spans="1:14" ht="53.25" customHeight="1" thickBot="1">
      <c r="A299" s="18">
        <v>290</v>
      </c>
      <c r="B299" s="133" t="s">
        <v>112</v>
      </c>
      <c r="C299" s="79">
        <f>SUM(D299:M299)</f>
        <v>535</v>
      </c>
      <c r="D299" s="81">
        <f t="shared" ref="D299:M299" si="119">D300</f>
        <v>535</v>
      </c>
      <c r="E299" s="79">
        <f t="shared" si="119"/>
        <v>0</v>
      </c>
      <c r="F299" s="80">
        <f t="shared" si="119"/>
        <v>0</v>
      </c>
      <c r="G299" s="79">
        <f t="shared" si="119"/>
        <v>0</v>
      </c>
      <c r="H299" s="79">
        <f t="shared" si="119"/>
        <v>0</v>
      </c>
      <c r="I299" s="79">
        <f t="shared" si="119"/>
        <v>0</v>
      </c>
      <c r="J299" s="79">
        <f t="shared" si="119"/>
        <v>0</v>
      </c>
      <c r="K299" s="81">
        <f t="shared" si="119"/>
        <v>0</v>
      </c>
      <c r="L299" s="79">
        <f t="shared" si="119"/>
        <v>0</v>
      </c>
      <c r="M299" s="135">
        <f t="shared" si="119"/>
        <v>0</v>
      </c>
      <c r="N299" s="307" t="s">
        <v>78</v>
      </c>
    </row>
    <row r="300" spans="1:14" ht="14.25" customHeight="1" thickBot="1">
      <c r="A300" s="18">
        <v>291</v>
      </c>
      <c r="B300" s="306" t="s">
        <v>8</v>
      </c>
      <c r="C300" s="55">
        <f>SUM(D300:M300)</f>
        <v>535</v>
      </c>
      <c r="D300" s="142">
        <v>535</v>
      </c>
      <c r="E300" s="141">
        <v>0</v>
      </c>
      <c r="F300" s="142">
        <v>0</v>
      </c>
      <c r="G300" s="141">
        <v>0</v>
      </c>
      <c r="H300" s="141">
        <v>0</v>
      </c>
      <c r="I300" s="142">
        <v>0</v>
      </c>
      <c r="J300" s="141">
        <v>0</v>
      </c>
      <c r="K300" s="141">
        <v>0</v>
      </c>
      <c r="L300" s="141">
        <v>0</v>
      </c>
      <c r="M300" s="141">
        <v>0</v>
      </c>
      <c r="N300" s="210"/>
    </row>
    <row r="301" spans="1:14" ht="39.75" customHeight="1" thickBot="1">
      <c r="A301" s="18">
        <v>292</v>
      </c>
      <c r="B301" s="133" t="s">
        <v>113</v>
      </c>
      <c r="C301" s="79">
        <f>SUM(D301:M301)</f>
        <v>130</v>
      </c>
      <c r="D301" s="81">
        <f t="shared" ref="D301:M301" si="120">D302</f>
        <v>130</v>
      </c>
      <c r="E301" s="79">
        <f t="shared" si="120"/>
        <v>0</v>
      </c>
      <c r="F301" s="80">
        <f t="shared" si="120"/>
        <v>0</v>
      </c>
      <c r="G301" s="79">
        <f t="shared" si="120"/>
        <v>0</v>
      </c>
      <c r="H301" s="79">
        <f t="shared" si="120"/>
        <v>0</v>
      </c>
      <c r="I301" s="81">
        <f t="shared" si="120"/>
        <v>0</v>
      </c>
      <c r="J301" s="79">
        <f t="shared" si="120"/>
        <v>0</v>
      </c>
      <c r="K301" s="80">
        <f t="shared" si="120"/>
        <v>0</v>
      </c>
      <c r="L301" s="79">
        <f t="shared" si="120"/>
        <v>0</v>
      </c>
      <c r="M301" s="79">
        <f t="shared" si="120"/>
        <v>0</v>
      </c>
      <c r="N301" s="307" t="s">
        <v>78</v>
      </c>
    </row>
    <row r="302" spans="1:14" ht="18" customHeight="1" thickBot="1">
      <c r="A302" s="18">
        <v>293</v>
      </c>
      <c r="B302" s="306" t="s">
        <v>8</v>
      </c>
      <c r="C302" s="55">
        <f>SUM(D302:M302)</f>
        <v>130</v>
      </c>
      <c r="D302" s="142">
        <v>130</v>
      </c>
      <c r="E302" s="141">
        <v>0</v>
      </c>
      <c r="F302" s="142">
        <v>0</v>
      </c>
      <c r="G302" s="141">
        <v>0</v>
      </c>
      <c r="H302" s="141">
        <v>0</v>
      </c>
      <c r="I302" s="142">
        <v>0</v>
      </c>
      <c r="J302" s="141">
        <v>0</v>
      </c>
      <c r="K302" s="142">
        <v>0</v>
      </c>
      <c r="L302" s="141">
        <v>0</v>
      </c>
      <c r="M302" s="141">
        <v>0</v>
      </c>
      <c r="N302" s="210"/>
    </row>
    <row r="303" spans="1:14" ht="79.5" thickBot="1">
      <c r="A303" s="18">
        <v>294</v>
      </c>
      <c r="B303" s="133" t="s">
        <v>114</v>
      </c>
      <c r="C303" s="79">
        <f>SUM(D303:M303)</f>
        <v>3487.6000000000004</v>
      </c>
      <c r="D303" s="81">
        <f t="shared" ref="D303:M303" si="121">D304+D305+D306+D307</f>
        <v>1429.88</v>
      </c>
      <c r="E303" s="79">
        <f t="shared" si="121"/>
        <v>2057.7200000000003</v>
      </c>
      <c r="F303" s="80">
        <f t="shared" si="121"/>
        <v>0</v>
      </c>
      <c r="G303" s="79">
        <f t="shared" si="121"/>
        <v>0</v>
      </c>
      <c r="H303" s="79">
        <f t="shared" si="121"/>
        <v>0</v>
      </c>
      <c r="I303" s="81">
        <f t="shared" si="121"/>
        <v>0</v>
      </c>
      <c r="J303" s="79">
        <f t="shared" si="121"/>
        <v>0</v>
      </c>
      <c r="K303" s="80">
        <f t="shared" si="121"/>
        <v>0</v>
      </c>
      <c r="L303" s="79">
        <f t="shared" si="121"/>
        <v>0</v>
      </c>
      <c r="M303" s="79">
        <f t="shared" si="121"/>
        <v>0</v>
      </c>
      <c r="N303" s="135" t="s">
        <v>149</v>
      </c>
    </row>
    <row r="304" spans="1:14" ht="16.5" thickBot="1">
      <c r="A304" s="18">
        <v>295</v>
      </c>
      <c r="B304" s="311" t="s">
        <v>7</v>
      </c>
      <c r="C304" s="36">
        <f>SUM(D304:J304)</f>
        <v>0</v>
      </c>
      <c r="D304" s="106">
        <v>0</v>
      </c>
      <c r="E304" s="121">
        <v>0</v>
      </c>
      <c r="F304" s="106">
        <v>0</v>
      </c>
      <c r="G304" s="121">
        <v>0</v>
      </c>
      <c r="H304" s="121">
        <v>0</v>
      </c>
      <c r="I304" s="106">
        <v>0</v>
      </c>
      <c r="J304" s="121">
        <v>0</v>
      </c>
      <c r="K304" s="121">
        <v>0</v>
      </c>
      <c r="L304" s="121">
        <v>0</v>
      </c>
      <c r="M304" s="121">
        <v>0</v>
      </c>
      <c r="N304" s="251"/>
    </row>
    <row r="305" spans="1:15" ht="16.5" thickBot="1">
      <c r="A305" s="18">
        <v>296</v>
      </c>
      <c r="B305" s="72" t="s">
        <v>6</v>
      </c>
      <c r="C305" s="44">
        <f>SUM(D305:M305)</f>
        <v>2025.44</v>
      </c>
      <c r="D305" s="301">
        <v>873.95</v>
      </c>
      <c r="E305" s="113">
        <v>1151.49</v>
      </c>
      <c r="F305" s="111">
        <v>0</v>
      </c>
      <c r="G305" s="113">
        <v>0</v>
      </c>
      <c r="H305" s="113">
        <v>0</v>
      </c>
      <c r="I305" s="111">
        <v>0</v>
      </c>
      <c r="J305" s="113">
        <v>0</v>
      </c>
      <c r="K305" s="113">
        <v>0</v>
      </c>
      <c r="L305" s="113">
        <v>0</v>
      </c>
      <c r="M305" s="113">
        <v>0</v>
      </c>
      <c r="N305" s="267"/>
    </row>
    <row r="306" spans="1:15" ht="16.5" thickBot="1">
      <c r="A306" s="18">
        <v>297</v>
      </c>
      <c r="B306" s="70" t="s">
        <v>8</v>
      </c>
      <c r="C306" s="44">
        <f>SUM(D306:M306)</f>
        <v>1462.1599999999999</v>
      </c>
      <c r="D306" s="301">
        <v>555.92999999999995</v>
      </c>
      <c r="E306" s="113">
        <v>906.23</v>
      </c>
      <c r="F306" s="111">
        <v>0</v>
      </c>
      <c r="G306" s="113">
        <v>0</v>
      </c>
      <c r="H306" s="113">
        <v>0</v>
      </c>
      <c r="I306" s="111">
        <v>0</v>
      </c>
      <c r="J306" s="113">
        <v>0</v>
      </c>
      <c r="K306" s="113">
        <v>0</v>
      </c>
      <c r="L306" s="113">
        <v>0</v>
      </c>
      <c r="M306" s="113">
        <v>0</v>
      </c>
      <c r="N306" s="267"/>
    </row>
    <row r="307" spans="1:15" ht="16.5" thickBot="1">
      <c r="A307" s="18">
        <v>298</v>
      </c>
      <c r="B307" s="163" t="s">
        <v>51</v>
      </c>
      <c r="C307" s="77">
        <f>SUM(D307:J307)</f>
        <v>0</v>
      </c>
      <c r="D307" s="118">
        <v>0</v>
      </c>
      <c r="E307" s="117">
        <v>0</v>
      </c>
      <c r="F307" s="118">
        <v>0</v>
      </c>
      <c r="G307" s="117">
        <v>0</v>
      </c>
      <c r="H307" s="117">
        <v>0</v>
      </c>
      <c r="I307" s="118">
        <v>0</v>
      </c>
      <c r="J307" s="117">
        <v>0</v>
      </c>
      <c r="K307" s="117">
        <v>0</v>
      </c>
      <c r="L307" s="117">
        <v>0</v>
      </c>
      <c r="M307" s="117">
        <v>0</v>
      </c>
      <c r="N307" s="263"/>
    </row>
    <row r="308" spans="1:15" ht="31.5" customHeight="1" thickBot="1">
      <c r="A308" s="18">
        <v>299</v>
      </c>
      <c r="B308" s="300" t="s">
        <v>115</v>
      </c>
      <c r="C308" s="79">
        <f>SUM(D308:M308)</f>
        <v>650</v>
      </c>
      <c r="D308" s="80">
        <f>D309</f>
        <v>650</v>
      </c>
      <c r="E308" s="79">
        <f t="shared" ref="E308:M308" si="122">E309</f>
        <v>0</v>
      </c>
      <c r="F308" s="80">
        <f t="shared" si="122"/>
        <v>0</v>
      </c>
      <c r="G308" s="79">
        <f t="shared" si="122"/>
        <v>0</v>
      </c>
      <c r="H308" s="79">
        <f t="shared" si="122"/>
        <v>0</v>
      </c>
      <c r="I308" s="79">
        <f t="shared" si="122"/>
        <v>0</v>
      </c>
      <c r="J308" s="79">
        <f t="shared" si="122"/>
        <v>0</v>
      </c>
      <c r="K308" s="81">
        <f t="shared" si="122"/>
        <v>0</v>
      </c>
      <c r="L308" s="79">
        <f t="shared" si="122"/>
        <v>0</v>
      </c>
      <c r="M308" s="135">
        <f t="shared" si="122"/>
        <v>0</v>
      </c>
      <c r="N308" s="312" t="s">
        <v>145</v>
      </c>
    </row>
    <row r="309" spans="1:15" ht="16.5" thickBot="1">
      <c r="A309" s="18">
        <v>300</v>
      </c>
      <c r="B309" s="177" t="s">
        <v>8</v>
      </c>
      <c r="C309" s="309">
        <f>SUM(D309:J309)</f>
        <v>650</v>
      </c>
      <c r="D309" s="126">
        <v>650</v>
      </c>
      <c r="E309" s="127">
        <v>0</v>
      </c>
      <c r="F309" s="126">
        <v>0</v>
      </c>
      <c r="G309" s="127">
        <v>0</v>
      </c>
      <c r="H309" s="127">
        <v>0</v>
      </c>
      <c r="I309" s="126">
        <v>0</v>
      </c>
      <c r="J309" s="127">
        <v>0</v>
      </c>
      <c r="K309" s="127">
        <v>0</v>
      </c>
      <c r="L309" s="127">
        <v>0</v>
      </c>
      <c r="M309" s="127">
        <v>0</v>
      </c>
      <c r="N309" s="310"/>
    </row>
    <row r="310" spans="1:15" ht="67.5" customHeight="1" thickBot="1">
      <c r="A310" s="18">
        <v>301</v>
      </c>
      <c r="B310" s="133" t="s">
        <v>116</v>
      </c>
      <c r="C310" s="79">
        <f>SUM(D310:M310)</f>
        <v>1923.88616</v>
      </c>
      <c r="D310" s="81">
        <f t="shared" ref="D310:M310" si="123">D311</f>
        <v>1923.88616</v>
      </c>
      <c r="E310" s="79">
        <f t="shared" si="123"/>
        <v>0</v>
      </c>
      <c r="F310" s="80">
        <f t="shared" si="123"/>
        <v>0</v>
      </c>
      <c r="G310" s="79">
        <f t="shared" si="123"/>
        <v>0</v>
      </c>
      <c r="H310" s="79">
        <f t="shared" si="123"/>
        <v>0</v>
      </c>
      <c r="I310" s="79">
        <f t="shared" si="123"/>
        <v>0</v>
      </c>
      <c r="J310" s="79">
        <f t="shared" si="123"/>
        <v>0</v>
      </c>
      <c r="K310" s="81">
        <f t="shared" si="123"/>
        <v>0</v>
      </c>
      <c r="L310" s="79">
        <f t="shared" si="123"/>
        <v>0</v>
      </c>
      <c r="M310" s="135">
        <f t="shared" si="123"/>
        <v>0</v>
      </c>
      <c r="N310" s="302" t="s">
        <v>34</v>
      </c>
    </row>
    <row r="311" spans="1:15" ht="16.5" thickBot="1">
      <c r="A311" s="18">
        <v>302</v>
      </c>
      <c r="B311" s="190" t="s">
        <v>8</v>
      </c>
      <c r="C311" s="55">
        <f>SUM(D311:J311)</f>
        <v>1923.88616</v>
      </c>
      <c r="D311" s="142">
        <v>1923.88616</v>
      </c>
      <c r="E311" s="141">
        <v>0</v>
      </c>
      <c r="F311" s="142">
        <v>0</v>
      </c>
      <c r="G311" s="141">
        <v>0</v>
      </c>
      <c r="H311" s="141">
        <v>0</v>
      </c>
      <c r="I311" s="142">
        <v>0</v>
      </c>
      <c r="J311" s="141">
        <v>0</v>
      </c>
      <c r="K311" s="141">
        <v>0</v>
      </c>
      <c r="L311" s="141">
        <v>0</v>
      </c>
      <c r="M311" s="141">
        <v>0</v>
      </c>
      <c r="N311" s="210"/>
    </row>
    <row r="312" spans="1:15" ht="55.5" customHeight="1" thickBot="1">
      <c r="A312" s="18">
        <v>303</v>
      </c>
      <c r="B312" s="313" t="s">
        <v>117</v>
      </c>
      <c r="C312" s="79">
        <f>SUM(D312:M312)</f>
        <v>173309.28499999997</v>
      </c>
      <c r="D312" s="80">
        <f t="shared" ref="D312:M312" si="124">D313</f>
        <v>0</v>
      </c>
      <c r="E312" s="79">
        <f t="shared" si="124"/>
        <v>41771</v>
      </c>
      <c r="F312" s="80">
        <f t="shared" si="124"/>
        <v>18956.713</v>
      </c>
      <c r="G312" s="79">
        <f t="shared" si="124"/>
        <v>17383.117999999999</v>
      </c>
      <c r="H312" s="79">
        <f t="shared" si="124"/>
        <v>17234.25</v>
      </c>
      <c r="I312" s="79">
        <f t="shared" si="124"/>
        <v>17517.804</v>
      </c>
      <c r="J312" s="79">
        <f t="shared" si="124"/>
        <v>20500.800000000003</v>
      </c>
      <c r="K312" s="79">
        <f t="shared" si="124"/>
        <v>19972.8</v>
      </c>
      <c r="L312" s="79">
        <f t="shared" si="124"/>
        <v>19972.8</v>
      </c>
      <c r="M312" s="79">
        <f t="shared" si="124"/>
        <v>0</v>
      </c>
      <c r="N312" s="302" t="s">
        <v>65</v>
      </c>
    </row>
    <row r="313" spans="1:15" ht="16.5" customHeight="1" thickBot="1">
      <c r="A313" s="18">
        <v>304</v>
      </c>
      <c r="B313" s="314" t="s">
        <v>8</v>
      </c>
      <c r="C313" s="309">
        <f>SUM(D313:J313)</f>
        <v>133363.685</v>
      </c>
      <c r="D313" s="126">
        <v>0</v>
      </c>
      <c r="E313" s="127">
        <f t="shared" ref="E313:M313" si="125">E315+E317+E319</f>
        <v>41771</v>
      </c>
      <c r="F313" s="126">
        <f t="shared" si="125"/>
        <v>18956.713</v>
      </c>
      <c r="G313" s="127">
        <f t="shared" si="125"/>
        <v>17383.117999999999</v>
      </c>
      <c r="H313" s="127">
        <f t="shared" si="125"/>
        <v>17234.25</v>
      </c>
      <c r="I313" s="136">
        <f t="shared" si="125"/>
        <v>17517.804</v>
      </c>
      <c r="J313" s="386">
        <f t="shared" si="125"/>
        <v>20500.800000000003</v>
      </c>
      <c r="K313" s="126">
        <f t="shared" si="125"/>
        <v>19972.8</v>
      </c>
      <c r="L313" s="137">
        <f t="shared" si="125"/>
        <v>19972.8</v>
      </c>
      <c r="M313" s="262">
        <f t="shared" si="125"/>
        <v>0</v>
      </c>
      <c r="N313" s="207"/>
    </row>
    <row r="314" spans="1:15" ht="32.25" customHeight="1" thickBot="1">
      <c r="A314" s="18">
        <v>305</v>
      </c>
      <c r="B314" s="313" t="s">
        <v>79</v>
      </c>
      <c r="C314" s="186">
        <f>C315</f>
        <v>46788.570999999989</v>
      </c>
      <c r="D314" s="315">
        <f t="shared" ref="D314:M314" si="126">D315</f>
        <v>0</v>
      </c>
      <c r="E314" s="186">
        <f t="shared" si="126"/>
        <v>7727.95</v>
      </c>
      <c r="F314" s="315">
        <f t="shared" si="126"/>
        <v>5237.6270000000004</v>
      </c>
      <c r="G314" s="186">
        <f t="shared" si="126"/>
        <v>4975.8999999999996</v>
      </c>
      <c r="H314" s="186">
        <f t="shared" si="126"/>
        <v>4970.25</v>
      </c>
      <c r="I314" s="316">
        <f t="shared" si="126"/>
        <v>5112.2039999999997</v>
      </c>
      <c r="J314" s="186">
        <f t="shared" si="126"/>
        <v>6150.24</v>
      </c>
      <c r="K314" s="315">
        <f t="shared" si="126"/>
        <v>6307.2</v>
      </c>
      <c r="L314" s="186">
        <f t="shared" si="126"/>
        <v>6307.2</v>
      </c>
      <c r="M314" s="198">
        <f t="shared" si="126"/>
        <v>0</v>
      </c>
      <c r="N314" s="302" t="s">
        <v>65</v>
      </c>
      <c r="O314" s="12" t="s">
        <v>78</v>
      </c>
    </row>
    <row r="315" spans="1:15" ht="16.5" customHeight="1" thickBot="1">
      <c r="A315" s="18">
        <v>306</v>
      </c>
      <c r="B315" s="177" t="s">
        <v>8</v>
      </c>
      <c r="C315" s="317">
        <f>SUM(D315:N315)</f>
        <v>46788.570999999989</v>
      </c>
      <c r="D315" s="178">
        <v>0</v>
      </c>
      <c r="E315" s="180">
        <v>7727.95</v>
      </c>
      <c r="F315" s="178">
        <v>5237.6270000000004</v>
      </c>
      <c r="G315" s="180">
        <v>4975.8999999999996</v>
      </c>
      <c r="H315" s="180">
        <v>4970.25</v>
      </c>
      <c r="I315" s="179">
        <v>5112.2039999999997</v>
      </c>
      <c r="J315" s="387">
        <f>2898.72+3251.52</f>
        <v>6150.24</v>
      </c>
      <c r="K315" s="178">
        <v>6307.2</v>
      </c>
      <c r="L315" s="180">
        <v>6307.2</v>
      </c>
      <c r="M315" s="207">
        <v>0</v>
      </c>
      <c r="N315" s="318"/>
      <c r="O315" s="13"/>
    </row>
    <row r="316" spans="1:15" ht="47.25" customHeight="1" thickBot="1">
      <c r="A316" s="18">
        <v>307</v>
      </c>
      <c r="B316" s="128" t="s">
        <v>80</v>
      </c>
      <c r="C316" s="186">
        <f>C317</f>
        <v>119276.54200000002</v>
      </c>
      <c r="D316" s="315">
        <f t="shared" ref="D316:M316" si="127">D317</f>
        <v>0</v>
      </c>
      <c r="E316" s="186">
        <f t="shared" si="127"/>
        <v>32393.3</v>
      </c>
      <c r="F316" s="315">
        <f t="shared" si="127"/>
        <v>12034.887999999999</v>
      </c>
      <c r="G316" s="186">
        <f>G317</f>
        <v>11274.034</v>
      </c>
      <c r="H316" s="186">
        <f t="shared" si="127"/>
        <v>11388</v>
      </c>
      <c r="I316" s="316">
        <f t="shared" si="127"/>
        <v>11529.6</v>
      </c>
      <c r="J316" s="186">
        <f t="shared" si="127"/>
        <v>13325.52</v>
      </c>
      <c r="K316" s="315">
        <f t="shared" si="127"/>
        <v>13665.6</v>
      </c>
      <c r="L316" s="186">
        <f t="shared" si="127"/>
        <v>13665.6</v>
      </c>
      <c r="M316" s="198">
        <f t="shared" si="127"/>
        <v>0</v>
      </c>
      <c r="N316" s="302" t="s">
        <v>65</v>
      </c>
      <c r="O316" s="12" t="s">
        <v>78</v>
      </c>
    </row>
    <row r="317" spans="1:15" ht="16.5" customHeight="1" thickBot="1">
      <c r="A317" s="18">
        <v>308</v>
      </c>
      <c r="B317" s="177" t="s">
        <v>8</v>
      </c>
      <c r="C317" s="317">
        <f>SUM(D317:N317)</f>
        <v>119276.54200000002</v>
      </c>
      <c r="D317" s="178">
        <v>0</v>
      </c>
      <c r="E317" s="180">
        <v>32393.3</v>
      </c>
      <c r="F317" s="178">
        <f>4589.392+7445.496</f>
        <v>12034.887999999999</v>
      </c>
      <c r="G317" s="180">
        <v>11274.034</v>
      </c>
      <c r="H317" s="180">
        <v>11388</v>
      </c>
      <c r="I317" s="178">
        <v>11529.6</v>
      </c>
      <c r="J317" s="387">
        <f>6280.56+7044.96</f>
        <v>13325.52</v>
      </c>
      <c r="K317" s="178">
        <v>13665.6</v>
      </c>
      <c r="L317" s="180">
        <v>13665.6</v>
      </c>
      <c r="M317" s="207">
        <v>0</v>
      </c>
      <c r="N317" s="318"/>
      <c r="O317" s="13"/>
    </row>
    <row r="318" spans="1:15" ht="33.75" customHeight="1" thickBot="1">
      <c r="A318" s="18">
        <v>309</v>
      </c>
      <c r="B318" s="78" t="s">
        <v>81</v>
      </c>
      <c r="C318" s="186">
        <f t="shared" ref="C318:M318" si="128">C319</f>
        <v>7244.1720000000005</v>
      </c>
      <c r="D318" s="315">
        <f t="shared" si="128"/>
        <v>0</v>
      </c>
      <c r="E318" s="186">
        <f t="shared" si="128"/>
        <v>1649.75</v>
      </c>
      <c r="F318" s="315">
        <f t="shared" si="128"/>
        <v>1684.1980000000001</v>
      </c>
      <c r="G318" s="186">
        <f t="shared" si="128"/>
        <v>1133.184</v>
      </c>
      <c r="H318" s="186">
        <f t="shared" si="128"/>
        <v>876</v>
      </c>
      <c r="I318" s="315">
        <f t="shared" si="128"/>
        <v>876</v>
      </c>
      <c r="J318" s="186">
        <f t="shared" si="128"/>
        <v>1025.04</v>
      </c>
      <c r="K318" s="315">
        <f t="shared" si="128"/>
        <v>0</v>
      </c>
      <c r="L318" s="186">
        <f t="shared" si="128"/>
        <v>0</v>
      </c>
      <c r="M318" s="186">
        <f t="shared" si="128"/>
        <v>0</v>
      </c>
      <c r="N318" s="302" t="s">
        <v>65</v>
      </c>
      <c r="O318" s="12" t="s">
        <v>78</v>
      </c>
    </row>
    <row r="319" spans="1:15" ht="16.5" customHeight="1" thickBot="1">
      <c r="A319" s="18">
        <v>310</v>
      </c>
      <c r="B319" s="190" t="s">
        <v>8</v>
      </c>
      <c r="C319" s="200">
        <f>SUM(D319:N319)</f>
        <v>7244.1720000000005</v>
      </c>
      <c r="D319" s="192">
        <v>0</v>
      </c>
      <c r="E319" s="194">
        <v>1649.75</v>
      </c>
      <c r="F319" s="192">
        <v>1684.1980000000001</v>
      </c>
      <c r="G319" s="194">
        <v>1133.184</v>
      </c>
      <c r="H319" s="194">
        <v>876</v>
      </c>
      <c r="I319" s="192">
        <f>438+438</f>
        <v>876</v>
      </c>
      <c r="J319" s="388">
        <f>483.12+541.92</f>
        <v>1025.04</v>
      </c>
      <c r="K319" s="192">
        <v>0</v>
      </c>
      <c r="L319" s="194">
        <v>0</v>
      </c>
      <c r="M319" s="210">
        <v>0</v>
      </c>
      <c r="N319" s="210"/>
      <c r="O319" s="13"/>
    </row>
    <row r="320" spans="1:15" ht="63.75" thickBot="1">
      <c r="A320" s="18">
        <v>311</v>
      </c>
      <c r="B320" s="128" t="s">
        <v>156</v>
      </c>
      <c r="C320" s="79">
        <f>SUM(D320:M320)</f>
        <v>40849.547149999999</v>
      </c>
      <c r="D320" s="80">
        <f t="shared" ref="D320:M320" si="129">D321+D322+D323+D324</f>
        <v>0</v>
      </c>
      <c r="E320" s="79">
        <f t="shared" si="129"/>
        <v>7696.277</v>
      </c>
      <c r="F320" s="80">
        <f t="shared" si="129"/>
        <v>0</v>
      </c>
      <c r="G320" s="79">
        <f t="shared" si="129"/>
        <v>2880.27</v>
      </c>
      <c r="H320" s="79">
        <f t="shared" si="129"/>
        <v>17799.41</v>
      </c>
      <c r="I320" s="81">
        <f t="shared" si="129"/>
        <v>7605.41</v>
      </c>
      <c r="J320" s="79">
        <f t="shared" si="129"/>
        <v>4868.1801500000001</v>
      </c>
      <c r="K320" s="80">
        <f t="shared" si="129"/>
        <v>0</v>
      </c>
      <c r="L320" s="79">
        <f t="shared" si="129"/>
        <v>0</v>
      </c>
      <c r="M320" s="79">
        <f t="shared" si="129"/>
        <v>0</v>
      </c>
      <c r="N320" s="135" t="s">
        <v>67</v>
      </c>
    </row>
    <row r="321" spans="1:14" ht="16.5" thickBot="1">
      <c r="A321" s="18">
        <v>312</v>
      </c>
      <c r="B321" s="122" t="s">
        <v>7</v>
      </c>
      <c r="C321" s="36">
        <f>SUM(D321:J321)</f>
        <v>0</v>
      </c>
      <c r="D321" s="106">
        <v>0</v>
      </c>
      <c r="E321" s="121">
        <v>0</v>
      </c>
      <c r="F321" s="106">
        <v>0</v>
      </c>
      <c r="G321" s="121">
        <v>0</v>
      </c>
      <c r="H321" s="121">
        <v>0</v>
      </c>
      <c r="I321" s="106">
        <v>0</v>
      </c>
      <c r="J321" s="121">
        <v>0</v>
      </c>
      <c r="K321" s="106">
        <v>0</v>
      </c>
      <c r="L321" s="121">
        <v>0</v>
      </c>
      <c r="M321" s="121">
        <v>0</v>
      </c>
      <c r="N321" s="228"/>
    </row>
    <row r="322" spans="1:14" ht="16.5" thickBot="1">
      <c r="A322" s="18">
        <v>313</v>
      </c>
      <c r="B322" s="72" t="s">
        <v>6</v>
      </c>
      <c r="C322" s="44">
        <f>SUM(D322:J322)</f>
        <v>0</v>
      </c>
      <c r="D322" s="111">
        <v>0</v>
      </c>
      <c r="E322" s="113">
        <v>0</v>
      </c>
      <c r="F322" s="111">
        <v>0</v>
      </c>
      <c r="G322" s="113">
        <v>0</v>
      </c>
      <c r="H322" s="113">
        <v>0</v>
      </c>
      <c r="I322" s="111">
        <v>0</v>
      </c>
      <c r="J322" s="113">
        <v>0</v>
      </c>
      <c r="K322" s="111">
        <v>0</v>
      </c>
      <c r="L322" s="113">
        <v>0</v>
      </c>
      <c r="M322" s="113">
        <v>0</v>
      </c>
      <c r="N322" s="229"/>
    </row>
    <row r="323" spans="1:14" ht="16.5" thickBot="1">
      <c r="A323" s="18">
        <v>314</v>
      </c>
      <c r="B323" s="70" t="s">
        <v>8</v>
      </c>
      <c r="C323" s="44">
        <f>SUM(D323:J323)</f>
        <v>40849.547149999999</v>
      </c>
      <c r="D323" s="111">
        <v>0</v>
      </c>
      <c r="E323" s="113">
        <f>5749.863+1946.414</f>
        <v>7696.277</v>
      </c>
      <c r="F323" s="111">
        <v>0</v>
      </c>
      <c r="G323" s="113">
        <v>2880.27</v>
      </c>
      <c r="H323" s="113">
        <v>17799.41</v>
      </c>
      <c r="I323" s="111">
        <v>7605.41</v>
      </c>
      <c r="J323" s="394">
        <f>3162.999-64.355+1769.53615</f>
        <v>4868.1801500000001</v>
      </c>
      <c r="K323" s="111">
        <v>0</v>
      </c>
      <c r="L323" s="113">
        <v>0</v>
      </c>
      <c r="M323" s="113">
        <v>0</v>
      </c>
      <c r="N323" s="229"/>
    </row>
    <row r="324" spans="1:14" ht="16.5" thickBot="1">
      <c r="A324" s="18">
        <v>315</v>
      </c>
      <c r="B324" s="73" t="s">
        <v>51</v>
      </c>
      <c r="C324" s="98">
        <f>SUM(D324:J324)</f>
        <v>0</v>
      </c>
      <c r="D324" s="115">
        <v>0</v>
      </c>
      <c r="E324" s="173">
        <v>0</v>
      </c>
      <c r="F324" s="115">
        <v>0</v>
      </c>
      <c r="G324" s="173">
        <v>0</v>
      </c>
      <c r="H324" s="173">
        <v>0</v>
      </c>
      <c r="I324" s="115">
        <v>0</v>
      </c>
      <c r="J324" s="117">
        <v>0</v>
      </c>
      <c r="K324" s="115">
        <v>0</v>
      </c>
      <c r="L324" s="117">
        <v>0</v>
      </c>
      <c r="M324" s="117">
        <v>0</v>
      </c>
      <c r="N324" s="230"/>
    </row>
    <row r="325" spans="1:14" ht="95.25" thickBot="1">
      <c r="A325" s="18">
        <v>316</v>
      </c>
      <c r="B325" s="300" t="s">
        <v>118</v>
      </c>
      <c r="C325" s="79">
        <f>SUM(D325:M325)</f>
        <v>127.78</v>
      </c>
      <c r="D325" s="80">
        <f t="shared" ref="D325:M325" si="130">D326+D327+D328+D329</f>
        <v>0</v>
      </c>
      <c r="E325" s="79">
        <f t="shared" si="130"/>
        <v>127.78</v>
      </c>
      <c r="F325" s="80">
        <f t="shared" si="130"/>
        <v>0</v>
      </c>
      <c r="G325" s="79">
        <f t="shared" si="130"/>
        <v>0</v>
      </c>
      <c r="H325" s="79">
        <f t="shared" si="130"/>
        <v>0</v>
      </c>
      <c r="I325" s="79">
        <f t="shared" si="130"/>
        <v>0</v>
      </c>
      <c r="J325" s="79">
        <f t="shared" si="130"/>
        <v>0</v>
      </c>
      <c r="K325" s="79">
        <f t="shared" si="130"/>
        <v>0</v>
      </c>
      <c r="L325" s="79">
        <f t="shared" si="130"/>
        <v>0</v>
      </c>
      <c r="M325" s="79">
        <f t="shared" si="130"/>
        <v>0</v>
      </c>
      <c r="N325" s="135" t="s">
        <v>144</v>
      </c>
    </row>
    <row r="326" spans="1:14" ht="16.5" thickBot="1">
      <c r="A326" s="18">
        <v>317</v>
      </c>
      <c r="B326" s="122" t="s">
        <v>7</v>
      </c>
      <c r="C326" s="36">
        <f>SUM(D326:J326)</f>
        <v>0</v>
      </c>
      <c r="D326" s="106">
        <v>0</v>
      </c>
      <c r="E326" s="121">
        <v>0</v>
      </c>
      <c r="F326" s="106">
        <v>0</v>
      </c>
      <c r="G326" s="121">
        <v>0</v>
      </c>
      <c r="H326" s="121">
        <v>0</v>
      </c>
      <c r="I326" s="106">
        <v>0</v>
      </c>
      <c r="J326" s="121">
        <v>0</v>
      </c>
      <c r="K326" s="121">
        <v>0</v>
      </c>
      <c r="L326" s="121">
        <v>0</v>
      </c>
      <c r="M326" s="121">
        <v>0</v>
      </c>
      <c r="N326" s="236"/>
    </row>
    <row r="327" spans="1:14" ht="16.5" thickBot="1">
      <c r="A327" s="18">
        <v>318</v>
      </c>
      <c r="B327" s="70" t="s">
        <v>6</v>
      </c>
      <c r="C327" s="44">
        <f>SUM(D327:J327)</f>
        <v>127.78</v>
      </c>
      <c r="D327" s="111">
        <v>0</v>
      </c>
      <c r="E327" s="113">
        <v>127.78</v>
      </c>
      <c r="F327" s="111">
        <v>0</v>
      </c>
      <c r="G327" s="113">
        <v>0</v>
      </c>
      <c r="H327" s="113">
        <v>0</v>
      </c>
      <c r="I327" s="111">
        <v>0</v>
      </c>
      <c r="J327" s="113">
        <v>0</v>
      </c>
      <c r="K327" s="113">
        <v>0</v>
      </c>
      <c r="L327" s="113">
        <v>0</v>
      </c>
      <c r="M327" s="113">
        <v>0</v>
      </c>
      <c r="N327" s="238"/>
    </row>
    <row r="328" spans="1:14" ht="16.5" thickBot="1">
      <c r="A328" s="18">
        <v>319</v>
      </c>
      <c r="B328" s="70" t="s">
        <v>8</v>
      </c>
      <c r="C328" s="44">
        <f>SUM(D328:J328)</f>
        <v>0</v>
      </c>
      <c r="D328" s="111">
        <v>0</v>
      </c>
      <c r="E328" s="113">
        <v>0</v>
      </c>
      <c r="F328" s="111">
        <v>0</v>
      </c>
      <c r="G328" s="113">
        <v>0</v>
      </c>
      <c r="H328" s="113">
        <v>0</v>
      </c>
      <c r="I328" s="111">
        <v>0</v>
      </c>
      <c r="J328" s="113">
        <v>0</v>
      </c>
      <c r="K328" s="113">
        <v>0</v>
      </c>
      <c r="L328" s="113">
        <v>0</v>
      </c>
      <c r="M328" s="113">
        <v>0</v>
      </c>
      <c r="N328" s="238"/>
    </row>
    <row r="329" spans="1:14" ht="16.5" thickBot="1">
      <c r="A329" s="18">
        <v>320</v>
      </c>
      <c r="B329" s="163" t="s">
        <v>51</v>
      </c>
      <c r="C329" s="77">
        <f>SUM(D329:J329)</f>
        <v>0</v>
      </c>
      <c r="D329" s="118">
        <v>0</v>
      </c>
      <c r="E329" s="117">
        <v>0</v>
      </c>
      <c r="F329" s="118">
        <v>0</v>
      </c>
      <c r="G329" s="117">
        <v>0</v>
      </c>
      <c r="H329" s="117">
        <v>0</v>
      </c>
      <c r="I329" s="118">
        <v>0</v>
      </c>
      <c r="J329" s="117">
        <v>0</v>
      </c>
      <c r="K329" s="117">
        <v>0</v>
      </c>
      <c r="L329" s="117">
        <v>0</v>
      </c>
      <c r="M329" s="117">
        <v>0</v>
      </c>
      <c r="N329" s="246"/>
    </row>
    <row r="330" spans="1:14" ht="63.75" thickBot="1">
      <c r="A330" s="18">
        <v>321</v>
      </c>
      <c r="B330" s="128" t="s">
        <v>119</v>
      </c>
      <c r="C330" s="79">
        <f>SUM(D330:M330)</f>
        <v>1.292</v>
      </c>
      <c r="D330" s="80">
        <f t="shared" ref="D330:M330" si="131">D331+D332+D333+D334</f>
        <v>0</v>
      </c>
      <c r="E330" s="79">
        <f t="shared" si="131"/>
        <v>1.292</v>
      </c>
      <c r="F330" s="80">
        <f t="shared" si="131"/>
        <v>0</v>
      </c>
      <c r="G330" s="79">
        <f t="shared" si="131"/>
        <v>0</v>
      </c>
      <c r="H330" s="79">
        <f t="shared" si="131"/>
        <v>0</v>
      </c>
      <c r="I330" s="79">
        <f t="shared" si="131"/>
        <v>0</v>
      </c>
      <c r="J330" s="79">
        <f t="shared" si="131"/>
        <v>0</v>
      </c>
      <c r="K330" s="79">
        <f t="shared" si="131"/>
        <v>0</v>
      </c>
      <c r="L330" s="79">
        <f t="shared" si="131"/>
        <v>0</v>
      </c>
      <c r="M330" s="79">
        <f t="shared" si="131"/>
        <v>0</v>
      </c>
      <c r="N330" s="135" t="s">
        <v>70</v>
      </c>
    </row>
    <row r="331" spans="1:14" ht="16.5" thickBot="1">
      <c r="A331" s="18">
        <v>322</v>
      </c>
      <c r="B331" s="122" t="s">
        <v>7</v>
      </c>
      <c r="C331" s="36">
        <f>SUM(D331:J331)</f>
        <v>0</v>
      </c>
      <c r="D331" s="106">
        <v>0</v>
      </c>
      <c r="E331" s="121">
        <v>0</v>
      </c>
      <c r="F331" s="106">
        <v>0</v>
      </c>
      <c r="G331" s="121">
        <v>0</v>
      </c>
      <c r="H331" s="121">
        <v>0</v>
      </c>
      <c r="I331" s="106">
        <v>0</v>
      </c>
      <c r="J331" s="121">
        <v>0</v>
      </c>
      <c r="K331" s="121">
        <v>0</v>
      </c>
      <c r="L331" s="121">
        <v>0</v>
      </c>
      <c r="M331" s="121">
        <v>0</v>
      </c>
      <c r="N331" s="228"/>
    </row>
    <row r="332" spans="1:14" ht="16.5" thickBot="1">
      <c r="A332" s="18">
        <v>323</v>
      </c>
      <c r="B332" s="70" t="s">
        <v>6</v>
      </c>
      <c r="C332" s="44">
        <f>SUM(D332:J332)</f>
        <v>0</v>
      </c>
      <c r="D332" s="111">
        <v>0</v>
      </c>
      <c r="E332" s="113">
        <v>0</v>
      </c>
      <c r="F332" s="111">
        <v>0</v>
      </c>
      <c r="G332" s="113">
        <v>0</v>
      </c>
      <c r="H332" s="113">
        <v>0</v>
      </c>
      <c r="I332" s="111">
        <v>0</v>
      </c>
      <c r="J332" s="113">
        <v>0</v>
      </c>
      <c r="K332" s="113">
        <v>0</v>
      </c>
      <c r="L332" s="113">
        <v>0</v>
      </c>
      <c r="M332" s="113">
        <v>0</v>
      </c>
      <c r="N332" s="229"/>
    </row>
    <row r="333" spans="1:14" ht="16.5" thickBot="1">
      <c r="A333" s="18">
        <v>324</v>
      </c>
      <c r="B333" s="70" t="s">
        <v>8</v>
      </c>
      <c r="C333" s="44">
        <f>SUM(D333:J333)</f>
        <v>1.292</v>
      </c>
      <c r="D333" s="111">
        <v>0</v>
      </c>
      <c r="E333" s="113">
        <v>1.292</v>
      </c>
      <c r="F333" s="111">
        <v>0</v>
      </c>
      <c r="G333" s="113">
        <v>0</v>
      </c>
      <c r="H333" s="113">
        <v>0</v>
      </c>
      <c r="I333" s="111">
        <v>0</v>
      </c>
      <c r="J333" s="113">
        <v>0</v>
      </c>
      <c r="K333" s="113">
        <v>0</v>
      </c>
      <c r="L333" s="113">
        <v>0</v>
      </c>
      <c r="M333" s="113">
        <v>0</v>
      </c>
      <c r="N333" s="229"/>
    </row>
    <row r="334" spans="1:14" ht="16.5" thickBot="1">
      <c r="A334" s="18">
        <v>325</v>
      </c>
      <c r="B334" s="73" t="s">
        <v>51</v>
      </c>
      <c r="C334" s="98">
        <f>SUM(D334:J334)</f>
        <v>0</v>
      </c>
      <c r="D334" s="115">
        <v>0</v>
      </c>
      <c r="E334" s="173">
        <v>0</v>
      </c>
      <c r="F334" s="115">
        <v>0</v>
      </c>
      <c r="G334" s="173">
        <v>0</v>
      </c>
      <c r="H334" s="173">
        <v>0</v>
      </c>
      <c r="I334" s="115">
        <v>0</v>
      </c>
      <c r="J334" s="173">
        <v>0</v>
      </c>
      <c r="K334" s="173">
        <v>0</v>
      </c>
      <c r="L334" s="173">
        <v>0</v>
      </c>
      <c r="M334" s="173">
        <v>0</v>
      </c>
      <c r="N334" s="230"/>
    </row>
    <row r="335" spans="1:14" ht="165" customHeight="1" thickBot="1">
      <c r="A335" s="18">
        <v>326</v>
      </c>
      <c r="B335" s="133" t="s">
        <v>120</v>
      </c>
      <c r="C335" s="79">
        <f>SUM(D335:M335)</f>
        <v>16830</v>
      </c>
      <c r="D335" s="80">
        <v>0</v>
      </c>
      <c r="E335" s="79">
        <v>0</v>
      </c>
      <c r="F335" s="80">
        <f t="shared" ref="F335:M335" si="132">F336+F337</f>
        <v>3230</v>
      </c>
      <c r="G335" s="79">
        <f t="shared" si="132"/>
        <v>600</v>
      </c>
      <c r="H335" s="79">
        <f t="shared" si="132"/>
        <v>6000</v>
      </c>
      <c r="I335" s="79">
        <f t="shared" si="132"/>
        <v>3000</v>
      </c>
      <c r="J335" s="79">
        <f t="shared" si="132"/>
        <v>4000</v>
      </c>
      <c r="K335" s="79">
        <f t="shared" si="132"/>
        <v>0</v>
      </c>
      <c r="L335" s="79">
        <f t="shared" si="132"/>
        <v>0</v>
      </c>
      <c r="M335" s="79">
        <f t="shared" si="132"/>
        <v>0</v>
      </c>
      <c r="N335" s="135" t="s">
        <v>91</v>
      </c>
    </row>
    <row r="336" spans="1:14" ht="16.5" thickBot="1">
      <c r="A336" s="18">
        <v>327</v>
      </c>
      <c r="B336" s="122" t="s">
        <v>6</v>
      </c>
      <c r="C336" s="36">
        <f>D336</f>
        <v>0</v>
      </c>
      <c r="D336" s="106">
        <v>0</v>
      </c>
      <c r="E336" s="121">
        <v>0</v>
      </c>
      <c r="F336" s="106">
        <v>0</v>
      </c>
      <c r="G336" s="121">
        <v>0</v>
      </c>
      <c r="H336" s="121">
        <v>0</v>
      </c>
      <c r="I336" s="106">
        <v>0</v>
      </c>
      <c r="J336" s="121">
        <v>0</v>
      </c>
      <c r="K336" s="251">
        <v>0</v>
      </c>
      <c r="L336" s="251">
        <v>0</v>
      </c>
      <c r="M336" s="251">
        <v>0</v>
      </c>
      <c r="N336" s="236"/>
    </row>
    <row r="337" spans="1:14" ht="16.5" thickBot="1">
      <c r="A337" s="18">
        <v>328</v>
      </c>
      <c r="B337" s="163" t="s">
        <v>8</v>
      </c>
      <c r="C337" s="77">
        <f>SUM(D337:M337)</f>
        <v>16830</v>
      </c>
      <c r="D337" s="118">
        <v>0</v>
      </c>
      <c r="E337" s="117">
        <v>0</v>
      </c>
      <c r="F337" s="118">
        <v>3230</v>
      </c>
      <c r="G337" s="117">
        <v>600</v>
      </c>
      <c r="H337" s="117">
        <v>6000</v>
      </c>
      <c r="I337" s="118">
        <v>3000</v>
      </c>
      <c r="J337" s="117">
        <v>4000</v>
      </c>
      <c r="K337" s="239">
        <v>0</v>
      </c>
      <c r="L337" s="239">
        <v>0</v>
      </c>
      <c r="M337" s="239">
        <v>0</v>
      </c>
      <c r="N337" s="246"/>
    </row>
    <row r="338" spans="1:14" ht="133.5" customHeight="1" thickBot="1">
      <c r="A338" s="18">
        <v>329</v>
      </c>
      <c r="B338" s="133" t="s">
        <v>121</v>
      </c>
      <c r="C338" s="79">
        <f>SUM(D338:M338)</f>
        <v>9346.2000000000007</v>
      </c>
      <c r="D338" s="80">
        <v>0</v>
      </c>
      <c r="E338" s="79">
        <v>0</v>
      </c>
      <c r="F338" s="80">
        <f>F339+F340</f>
        <v>9346.2000000000007</v>
      </c>
      <c r="G338" s="79">
        <v>0</v>
      </c>
      <c r="H338" s="79">
        <v>0</v>
      </c>
      <c r="I338" s="79">
        <v>0</v>
      </c>
      <c r="J338" s="79">
        <v>0</v>
      </c>
      <c r="K338" s="79">
        <v>0</v>
      </c>
      <c r="L338" s="79">
        <v>0</v>
      </c>
      <c r="M338" s="79">
        <v>0</v>
      </c>
      <c r="N338" s="302" t="s">
        <v>148</v>
      </c>
    </row>
    <row r="339" spans="1:14" ht="16.5" thickBot="1">
      <c r="A339" s="18">
        <v>330</v>
      </c>
      <c r="B339" s="62" t="s">
        <v>6</v>
      </c>
      <c r="C339" s="98">
        <f>SUM(D339:M339)</f>
        <v>9346.2000000000007</v>
      </c>
      <c r="D339" s="64">
        <v>0</v>
      </c>
      <c r="E339" s="84">
        <v>0</v>
      </c>
      <c r="F339" s="64">
        <f>1601.5+7474.7+270</f>
        <v>9346.2000000000007</v>
      </c>
      <c r="G339" s="84">
        <v>0</v>
      </c>
      <c r="H339" s="84">
        <v>0</v>
      </c>
      <c r="I339" s="64">
        <v>0</v>
      </c>
      <c r="J339" s="84">
        <v>0</v>
      </c>
      <c r="K339" s="64">
        <v>0</v>
      </c>
      <c r="L339" s="66">
        <v>0</v>
      </c>
      <c r="M339" s="84">
        <v>0</v>
      </c>
      <c r="N339" s="319"/>
    </row>
    <row r="340" spans="1:14" ht="16.5" thickBot="1">
      <c r="A340" s="18">
        <v>331</v>
      </c>
      <c r="B340" s="54" t="s">
        <v>8</v>
      </c>
      <c r="C340" s="98">
        <f>D340+E340+F340+G340+H340+I340+J340</f>
        <v>0</v>
      </c>
      <c r="D340" s="95">
        <v>0</v>
      </c>
      <c r="E340" s="96">
        <v>0</v>
      </c>
      <c r="F340" s="95">
        <v>0</v>
      </c>
      <c r="G340" s="96">
        <v>0</v>
      </c>
      <c r="H340" s="96">
        <v>0</v>
      </c>
      <c r="I340" s="95">
        <v>0</v>
      </c>
      <c r="J340" s="96">
        <v>0</v>
      </c>
      <c r="K340" s="95">
        <v>0</v>
      </c>
      <c r="L340" s="96">
        <v>0</v>
      </c>
      <c r="M340" s="96">
        <v>0</v>
      </c>
      <c r="N340" s="320"/>
    </row>
    <row r="341" spans="1:14" ht="32.25" thickBot="1">
      <c r="A341" s="18">
        <v>332</v>
      </c>
      <c r="B341" s="321" t="s">
        <v>122</v>
      </c>
      <c r="C341" s="79">
        <f>SUM(D341:M341)</f>
        <v>12286</v>
      </c>
      <c r="D341" s="80">
        <f>D342+D343</f>
        <v>0</v>
      </c>
      <c r="E341" s="79">
        <f t="shared" ref="E341:M341" si="133">E342+E343</f>
        <v>0</v>
      </c>
      <c r="F341" s="80">
        <f t="shared" si="133"/>
        <v>0</v>
      </c>
      <c r="G341" s="79">
        <f t="shared" si="133"/>
        <v>0</v>
      </c>
      <c r="H341" s="79">
        <f t="shared" si="133"/>
        <v>12286</v>
      </c>
      <c r="I341" s="79">
        <f t="shared" si="133"/>
        <v>0</v>
      </c>
      <c r="J341" s="79">
        <f t="shared" si="133"/>
        <v>0</v>
      </c>
      <c r="K341" s="79">
        <f t="shared" si="133"/>
        <v>0</v>
      </c>
      <c r="L341" s="79">
        <f t="shared" si="133"/>
        <v>0</v>
      </c>
      <c r="M341" s="79">
        <f t="shared" si="133"/>
        <v>0</v>
      </c>
      <c r="N341" s="302" t="str">
        <f>N273</f>
        <v>п. 4.5.1.3.</v>
      </c>
    </row>
    <row r="342" spans="1:14" ht="16.5" thickBot="1">
      <c r="A342" s="18">
        <v>333</v>
      </c>
      <c r="B342" s="322" t="s">
        <v>6</v>
      </c>
      <c r="C342" s="168">
        <f>D342+E342+F342+G342+H342+I342+J342</f>
        <v>0</v>
      </c>
      <c r="D342" s="106">
        <v>0</v>
      </c>
      <c r="E342" s="121">
        <v>0</v>
      </c>
      <c r="F342" s="106">
        <v>0</v>
      </c>
      <c r="G342" s="121">
        <v>0</v>
      </c>
      <c r="H342" s="121">
        <v>0</v>
      </c>
      <c r="I342" s="170">
        <v>0</v>
      </c>
      <c r="J342" s="121">
        <v>0</v>
      </c>
      <c r="K342" s="251">
        <v>0</v>
      </c>
      <c r="L342" s="251">
        <v>0</v>
      </c>
      <c r="M342" s="121">
        <v>0</v>
      </c>
      <c r="N342" s="323"/>
    </row>
    <row r="343" spans="1:14" ht="16.5" thickBot="1">
      <c r="A343" s="18">
        <v>334</v>
      </c>
      <c r="B343" s="324" t="s">
        <v>8</v>
      </c>
      <c r="C343" s="171">
        <f>SUM(D343:M343)</f>
        <v>12286</v>
      </c>
      <c r="D343" s="115">
        <v>0</v>
      </c>
      <c r="E343" s="173">
        <v>0</v>
      </c>
      <c r="F343" s="115">
        <v>0</v>
      </c>
      <c r="G343" s="173">
        <v>0</v>
      </c>
      <c r="H343" s="173">
        <v>12286</v>
      </c>
      <c r="I343" s="174">
        <v>0</v>
      </c>
      <c r="J343" s="173">
        <v>0</v>
      </c>
      <c r="K343" s="254">
        <v>0</v>
      </c>
      <c r="L343" s="254">
        <v>0</v>
      </c>
      <c r="M343" s="173">
        <v>0</v>
      </c>
      <c r="N343" s="325"/>
    </row>
    <row r="344" spans="1:14" ht="32.25" thickBot="1">
      <c r="A344" s="18">
        <v>335</v>
      </c>
      <c r="B344" s="133" t="s">
        <v>123</v>
      </c>
      <c r="C344" s="79">
        <f>SUM(D344:M344)</f>
        <v>372553.87201999995</v>
      </c>
      <c r="D344" s="80">
        <v>0</v>
      </c>
      <c r="E344" s="79">
        <v>0</v>
      </c>
      <c r="F344" s="80">
        <v>0</v>
      </c>
      <c r="G344" s="79">
        <v>0</v>
      </c>
      <c r="H344" s="79">
        <f t="shared" ref="H344:M344" si="134">H345+H346</f>
        <v>40223.449999999997</v>
      </c>
      <c r="I344" s="79">
        <f t="shared" si="134"/>
        <v>152572.69399999999</v>
      </c>
      <c r="J344" s="79">
        <f t="shared" si="134"/>
        <v>0</v>
      </c>
      <c r="K344" s="79">
        <f t="shared" si="134"/>
        <v>179757.72801999998</v>
      </c>
      <c r="L344" s="79">
        <f t="shared" si="134"/>
        <v>0</v>
      </c>
      <c r="M344" s="79">
        <f t="shared" si="134"/>
        <v>0</v>
      </c>
      <c r="N344" s="135" t="s">
        <v>84</v>
      </c>
    </row>
    <row r="345" spans="1:14" ht="16.5" thickBot="1">
      <c r="A345" s="18">
        <v>336</v>
      </c>
      <c r="B345" s="62" t="s">
        <v>6</v>
      </c>
      <c r="C345" s="326">
        <f>SUM(D345:M345)</f>
        <v>349116.25766</v>
      </c>
      <c r="D345" s="108">
        <v>0</v>
      </c>
      <c r="E345" s="106">
        <v>0</v>
      </c>
      <c r="F345" s="107">
        <v>0</v>
      </c>
      <c r="G345" s="108">
        <v>0</v>
      </c>
      <c r="H345" s="108">
        <v>37847.43</v>
      </c>
      <c r="I345" s="235">
        <v>134899.71</v>
      </c>
      <c r="J345" s="121">
        <v>0</v>
      </c>
      <c r="K345" s="106">
        <v>176369.11765999999</v>
      </c>
      <c r="L345" s="108">
        <v>0</v>
      </c>
      <c r="M345" s="108">
        <v>0</v>
      </c>
      <c r="N345" s="323"/>
    </row>
    <row r="346" spans="1:14" ht="16.5" thickBot="1">
      <c r="A346" s="18">
        <v>337</v>
      </c>
      <c r="B346" s="182" t="s">
        <v>8</v>
      </c>
      <c r="C346" s="327">
        <f>SUM(D346:M346)</f>
        <v>23437.61436</v>
      </c>
      <c r="D346" s="117">
        <v>0</v>
      </c>
      <c r="E346" s="118">
        <v>0</v>
      </c>
      <c r="F346" s="116">
        <v>0</v>
      </c>
      <c r="G346" s="117">
        <v>0</v>
      </c>
      <c r="H346" s="117">
        <v>2376.02</v>
      </c>
      <c r="I346" s="239">
        <v>17672.984</v>
      </c>
      <c r="J346" s="117">
        <v>0</v>
      </c>
      <c r="K346" s="118">
        <v>3388.6103600000001</v>
      </c>
      <c r="L346" s="117">
        <v>0</v>
      </c>
      <c r="M346" s="117">
        <v>0</v>
      </c>
      <c r="N346" s="152"/>
    </row>
    <row r="347" spans="1:14" ht="79.5" thickBot="1">
      <c r="A347" s="18">
        <v>338</v>
      </c>
      <c r="B347" s="328" t="s">
        <v>131</v>
      </c>
      <c r="C347" s="148">
        <f>C348+C349</f>
        <v>998.41</v>
      </c>
      <c r="D347" s="79">
        <f t="shared" ref="D347:M347" si="135">D348+D349</f>
        <v>0</v>
      </c>
      <c r="E347" s="148">
        <f t="shared" si="135"/>
        <v>0</v>
      </c>
      <c r="F347" s="79">
        <f t="shared" si="135"/>
        <v>0</v>
      </c>
      <c r="G347" s="148">
        <f t="shared" si="135"/>
        <v>0</v>
      </c>
      <c r="H347" s="79">
        <f t="shared" si="135"/>
        <v>998.41</v>
      </c>
      <c r="I347" s="148">
        <f t="shared" si="135"/>
        <v>0</v>
      </c>
      <c r="J347" s="79">
        <f t="shared" si="135"/>
        <v>0</v>
      </c>
      <c r="K347" s="148">
        <f t="shared" si="135"/>
        <v>0</v>
      </c>
      <c r="L347" s="79">
        <f t="shared" si="135"/>
        <v>0</v>
      </c>
      <c r="M347" s="148">
        <f t="shared" si="135"/>
        <v>0</v>
      </c>
      <c r="N347" s="248" t="str">
        <f>N341</f>
        <v>п. 4.5.1.3.</v>
      </c>
    </row>
    <row r="348" spans="1:14" ht="16.5" thickBot="1">
      <c r="A348" s="18">
        <v>339</v>
      </c>
      <c r="B348" s="329" t="s">
        <v>6</v>
      </c>
      <c r="C348" s="140">
        <f>SUM(D348:M348)</f>
        <v>998.41</v>
      </c>
      <c r="D348" s="141">
        <v>0</v>
      </c>
      <c r="E348" s="142">
        <v>0</v>
      </c>
      <c r="F348" s="141">
        <v>0</v>
      </c>
      <c r="G348" s="142">
        <v>0</v>
      </c>
      <c r="H348" s="141">
        <v>998.41</v>
      </c>
      <c r="I348" s="142">
        <v>0</v>
      </c>
      <c r="J348" s="141">
        <v>0</v>
      </c>
      <c r="K348" s="142">
        <v>0</v>
      </c>
      <c r="L348" s="141">
        <v>0</v>
      </c>
      <c r="M348" s="142">
        <v>0</v>
      </c>
      <c r="N348" s="330"/>
    </row>
    <row r="349" spans="1:14" ht="16.5" thickBot="1">
      <c r="A349" s="18">
        <v>340</v>
      </c>
      <c r="B349" s="329" t="s">
        <v>8</v>
      </c>
      <c r="C349" s="140">
        <f>SUM(D349:M349)</f>
        <v>0</v>
      </c>
      <c r="D349" s="141">
        <v>0</v>
      </c>
      <c r="E349" s="142">
        <v>0</v>
      </c>
      <c r="F349" s="141">
        <v>0</v>
      </c>
      <c r="G349" s="142">
        <v>0</v>
      </c>
      <c r="H349" s="141">
        <v>0</v>
      </c>
      <c r="I349" s="142">
        <v>0</v>
      </c>
      <c r="J349" s="141">
        <v>0</v>
      </c>
      <c r="K349" s="142">
        <v>0</v>
      </c>
      <c r="L349" s="141">
        <v>0</v>
      </c>
      <c r="M349" s="142">
        <v>0</v>
      </c>
      <c r="N349" s="330"/>
    </row>
    <row r="350" spans="1:14" ht="95.25" thickBot="1">
      <c r="A350" s="18">
        <v>341</v>
      </c>
      <c r="B350" s="328" t="s">
        <v>130</v>
      </c>
      <c r="C350" s="148">
        <f>SUM(D350:M350)</f>
        <v>40803.801569999996</v>
      </c>
      <c r="D350" s="79">
        <f t="shared" ref="D350:M350" si="136">D351+D352</f>
        <v>0</v>
      </c>
      <c r="E350" s="148">
        <f t="shared" si="136"/>
        <v>0</v>
      </c>
      <c r="F350" s="81">
        <f t="shared" si="136"/>
        <v>0</v>
      </c>
      <c r="G350" s="331">
        <f t="shared" si="136"/>
        <v>0</v>
      </c>
      <c r="H350" s="79">
        <f t="shared" si="136"/>
        <v>0</v>
      </c>
      <c r="I350" s="257">
        <f t="shared" si="136"/>
        <v>14358.39</v>
      </c>
      <c r="J350" s="79">
        <f t="shared" si="136"/>
        <v>26445.41157</v>
      </c>
      <c r="K350" s="148">
        <f t="shared" si="136"/>
        <v>0</v>
      </c>
      <c r="L350" s="79">
        <f t="shared" si="136"/>
        <v>0</v>
      </c>
      <c r="M350" s="257">
        <f t="shared" si="136"/>
        <v>0</v>
      </c>
      <c r="N350" s="135" t="s">
        <v>147</v>
      </c>
    </row>
    <row r="351" spans="1:14" ht="16.5" thickBot="1">
      <c r="A351" s="18">
        <v>342</v>
      </c>
      <c r="B351" s="329" t="s">
        <v>6</v>
      </c>
      <c r="C351" s="140">
        <f>D351+E351+F351+G351+H351+I351+J351+K351+L351+M351</f>
        <v>0</v>
      </c>
      <c r="D351" s="141">
        <v>0</v>
      </c>
      <c r="E351" s="142">
        <v>0</v>
      </c>
      <c r="F351" s="141">
        <v>0</v>
      </c>
      <c r="G351" s="142">
        <v>0</v>
      </c>
      <c r="H351" s="141">
        <v>0</v>
      </c>
      <c r="I351" s="142">
        <v>0</v>
      </c>
      <c r="J351" s="141">
        <v>0</v>
      </c>
      <c r="K351" s="142">
        <v>0</v>
      </c>
      <c r="L351" s="141">
        <v>0</v>
      </c>
      <c r="M351" s="142">
        <v>0</v>
      </c>
      <c r="N351" s="330"/>
    </row>
    <row r="352" spans="1:14" ht="16.5" thickBot="1">
      <c r="A352" s="18">
        <v>343</v>
      </c>
      <c r="B352" s="329" t="s">
        <v>8</v>
      </c>
      <c r="C352" s="140">
        <f>SUM(D352:M352)</f>
        <v>40803.801569999996</v>
      </c>
      <c r="D352" s="141">
        <v>0</v>
      </c>
      <c r="E352" s="142">
        <v>0</v>
      </c>
      <c r="F352" s="141">
        <v>0</v>
      </c>
      <c r="G352" s="142">
        <v>0</v>
      </c>
      <c r="H352" s="141">
        <v>0</v>
      </c>
      <c r="I352" s="142">
        <v>14358.39</v>
      </c>
      <c r="J352" s="141">
        <f>27886.209-1440.79743</f>
        <v>26445.41157</v>
      </c>
      <c r="K352" s="142">
        <v>0</v>
      </c>
      <c r="L352" s="141">
        <v>0</v>
      </c>
      <c r="M352" s="142">
        <v>0</v>
      </c>
      <c r="N352" s="330"/>
    </row>
    <row r="353" spans="1:15" ht="16.5" thickBot="1">
      <c r="A353" s="18">
        <v>344</v>
      </c>
      <c r="B353" s="429" t="s">
        <v>72</v>
      </c>
      <c r="C353" s="429"/>
      <c r="D353" s="429"/>
      <c r="E353" s="429"/>
      <c r="F353" s="429"/>
      <c r="G353" s="429"/>
      <c r="H353" s="429"/>
      <c r="I353" s="429"/>
      <c r="J353" s="429"/>
      <c r="K353" s="429"/>
      <c r="L353" s="429"/>
      <c r="M353" s="429"/>
      <c r="N353" s="430"/>
    </row>
    <row r="354" spans="1:15" ht="16.5" thickBot="1">
      <c r="A354" s="18">
        <v>345</v>
      </c>
      <c r="B354" s="290" t="s">
        <v>49</v>
      </c>
      <c r="C354" s="79">
        <f>SUM(D354:M354)</f>
        <v>178149.35448000001</v>
      </c>
      <c r="D354" s="80">
        <f t="shared" ref="D354:M354" si="137">D355+D356+D357+D358</f>
        <v>13612.9</v>
      </c>
      <c r="E354" s="79">
        <f t="shared" si="137"/>
        <v>14313.726000000001</v>
      </c>
      <c r="F354" s="80">
        <f t="shared" si="137"/>
        <v>15554</v>
      </c>
      <c r="G354" s="79">
        <f t="shared" si="137"/>
        <v>16261.9</v>
      </c>
      <c r="H354" s="79">
        <f>H355+H356+H357+H358</f>
        <v>18944.12</v>
      </c>
      <c r="I354" s="79">
        <f t="shared" si="137"/>
        <v>26366.97</v>
      </c>
      <c r="J354" s="79">
        <f t="shared" si="137"/>
        <v>26728.707479999997</v>
      </c>
      <c r="K354" s="79">
        <f t="shared" si="137"/>
        <v>22673.365000000002</v>
      </c>
      <c r="L354" s="79">
        <f t="shared" si="137"/>
        <v>23693.666000000001</v>
      </c>
      <c r="M354" s="79">
        <f t="shared" si="137"/>
        <v>0</v>
      </c>
      <c r="N354" s="197"/>
    </row>
    <row r="355" spans="1:15" s="4" customFormat="1" ht="16.5" thickBot="1">
      <c r="A355" s="18">
        <v>346</v>
      </c>
      <c r="B355" s="83" t="s">
        <v>7</v>
      </c>
      <c r="C355" s="63">
        <f>SUM(D355:M355)</f>
        <v>4401.3354799999997</v>
      </c>
      <c r="D355" s="64">
        <v>0</v>
      </c>
      <c r="E355" s="84">
        <v>0</v>
      </c>
      <c r="F355" s="64">
        <v>0</v>
      </c>
      <c r="G355" s="84">
        <v>0</v>
      </c>
      <c r="H355" s="84">
        <v>0</v>
      </c>
      <c r="I355" s="84">
        <v>0</v>
      </c>
      <c r="J355" s="84">
        <f>SUM(J366)</f>
        <v>4401.3354799999997</v>
      </c>
      <c r="K355" s="84">
        <v>0</v>
      </c>
      <c r="L355" s="84">
        <v>0</v>
      </c>
      <c r="M355" s="84">
        <v>0</v>
      </c>
      <c r="N355" s="228"/>
      <c r="O355" s="5"/>
    </row>
    <row r="356" spans="1:15" s="4" customFormat="1" ht="16.5" thickBot="1">
      <c r="A356" s="18">
        <v>347</v>
      </c>
      <c r="B356" s="88" t="s">
        <v>6</v>
      </c>
      <c r="C356" s="44">
        <f>SUM(D356:M356)</f>
        <v>7438.34</v>
      </c>
      <c r="D356" s="89">
        <v>0</v>
      </c>
      <c r="E356" s="90">
        <v>0</v>
      </c>
      <c r="F356" s="89">
        <v>0</v>
      </c>
      <c r="G356" s="90">
        <v>0</v>
      </c>
      <c r="H356" s="90">
        <f>H364+H367</f>
        <v>1739.1200000000001</v>
      </c>
      <c r="I356" s="90">
        <f>I364+I367+I370</f>
        <v>5699.22</v>
      </c>
      <c r="J356" s="90">
        <f>J364</f>
        <v>0</v>
      </c>
      <c r="K356" s="90">
        <f>K364</f>
        <v>0</v>
      </c>
      <c r="L356" s="90">
        <f>L364</f>
        <v>0</v>
      </c>
      <c r="M356" s="90">
        <f>M364</f>
        <v>0</v>
      </c>
      <c r="N356" s="229"/>
      <c r="O356" s="5"/>
    </row>
    <row r="357" spans="1:15" s="4" customFormat="1" ht="16.5" thickBot="1">
      <c r="A357" s="18">
        <v>348</v>
      </c>
      <c r="B357" s="94" t="s">
        <v>8</v>
      </c>
      <c r="C357" s="44">
        <f>SUM(D357:M357)</f>
        <v>166309.679</v>
      </c>
      <c r="D357" s="89">
        <f t="shared" ref="D357:M357" si="138">D361</f>
        <v>13612.9</v>
      </c>
      <c r="E357" s="90">
        <f t="shared" si="138"/>
        <v>14313.726000000001</v>
      </c>
      <c r="F357" s="89">
        <f t="shared" si="138"/>
        <v>15554</v>
      </c>
      <c r="G357" s="90">
        <f t="shared" si="138"/>
        <v>16261.9</v>
      </c>
      <c r="H357" s="90">
        <f t="shared" si="138"/>
        <v>17205</v>
      </c>
      <c r="I357" s="90">
        <f>I361</f>
        <v>20667.75</v>
      </c>
      <c r="J357" s="90">
        <f t="shared" si="138"/>
        <v>22327.371999999999</v>
      </c>
      <c r="K357" s="90">
        <f t="shared" si="138"/>
        <v>22673.365000000002</v>
      </c>
      <c r="L357" s="90">
        <f t="shared" si="138"/>
        <v>23693.666000000001</v>
      </c>
      <c r="M357" s="90">
        <f t="shared" si="138"/>
        <v>0</v>
      </c>
      <c r="N357" s="229"/>
      <c r="O357" s="5"/>
    </row>
    <row r="358" spans="1:15" s="4" customFormat="1" ht="16.5" thickBot="1">
      <c r="A358" s="18">
        <v>349</v>
      </c>
      <c r="B358" s="94" t="s">
        <v>51</v>
      </c>
      <c r="C358" s="55">
        <f>SUM(D358:M358)</f>
        <v>0</v>
      </c>
      <c r="D358" s="95">
        <v>0</v>
      </c>
      <c r="E358" s="101">
        <v>0</v>
      </c>
      <c r="F358" s="95">
        <v>0</v>
      </c>
      <c r="G358" s="101">
        <v>0</v>
      </c>
      <c r="H358" s="96">
        <v>0</v>
      </c>
      <c r="I358" s="96">
        <v>0</v>
      </c>
      <c r="J358" s="96">
        <v>0</v>
      </c>
      <c r="K358" s="96">
        <v>0</v>
      </c>
      <c r="L358" s="96">
        <v>0</v>
      </c>
      <c r="M358" s="96">
        <v>0</v>
      </c>
      <c r="N358" s="230"/>
      <c r="O358" s="5"/>
    </row>
    <row r="359" spans="1:15" ht="16.5" thickBot="1">
      <c r="A359" s="18">
        <v>350</v>
      </c>
      <c r="B359" s="431" t="s">
        <v>73</v>
      </c>
      <c r="C359" s="431"/>
      <c r="D359" s="431"/>
      <c r="E359" s="431"/>
      <c r="F359" s="431"/>
      <c r="G359" s="431"/>
      <c r="H359" s="431"/>
      <c r="I359" s="431"/>
      <c r="J359" s="431"/>
      <c r="K359" s="431"/>
      <c r="L359" s="431"/>
      <c r="M359" s="431"/>
      <c r="N359" s="434"/>
    </row>
    <row r="360" spans="1:15" ht="32.25" thickBot="1">
      <c r="A360" s="18">
        <v>351</v>
      </c>
      <c r="B360" s="122" t="s">
        <v>47</v>
      </c>
      <c r="C360" s="63">
        <f t="shared" ref="C360:C370" si="139">SUM(D360:M360)</f>
        <v>166309.679</v>
      </c>
      <c r="D360" s="64">
        <f t="shared" ref="D360:E362" si="140">D361</f>
        <v>13612.9</v>
      </c>
      <c r="E360" s="66">
        <f t="shared" si="140"/>
        <v>14313.726000000001</v>
      </c>
      <c r="F360" s="64">
        <f t="shared" ref="F360:M362" si="141">F361</f>
        <v>15554</v>
      </c>
      <c r="G360" s="66">
        <f t="shared" si="141"/>
        <v>16261.9</v>
      </c>
      <c r="H360" s="67">
        <f t="shared" si="141"/>
        <v>17205</v>
      </c>
      <c r="I360" s="66">
        <f t="shared" si="141"/>
        <v>20667.75</v>
      </c>
      <c r="J360" s="66">
        <f t="shared" si="141"/>
        <v>22327.371999999999</v>
      </c>
      <c r="K360" s="66">
        <f t="shared" si="141"/>
        <v>22673.365000000002</v>
      </c>
      <c r="L360" s="66">
        <f t="shared" si="141"/>
        <v>23693.666000000001</v>
      </c>
      <c r="M360" s="66">
        <f t="shared" si="141"/>
        <v>0</v>
      </c>
      <c r="N360" s="243"/>
    </row>
    <row r="361" spans="1:15" ht="16.5" thickBot="1">
      <c r="A361" s="18">
        <v>352</v>
      </c>
      <c r="B361" s="73" t="s">
        <v>8</v>
      </c>
      <c r="C361" s="309">
        <f t="shared" si="139"/>
        <v>166309.679</v>
      </c>
      <c r="D361" s="95">
        <f t="shared" si="140"/>
        <v>13612.9</v>
      </c>
      <c r="E361" s="96">
        <f t="shared" si="140"/>
        <v>14313.726000000001</v>
      </c>
      <c r="F361" s="95">
        <f t="shared" si="141"/>
        <v>15554</v>
      </c>
      <c r="G361" s="96">
        <f t="shared" si="141"/>
        <v>16261.9</v>
      </c>
      <c r="H361" s="95">
        <f t="shared" si="141"/>
        <v>17205</v>
      </c>
      <c r="I361" s="96">
        <f t="shared" si="141"/>
        <v>20667.75</v>
      </c>
      <c r="J361" s="96">
        <f t="shared" si="141"/>
        <v>22327.371999999999</v>
      </c>
      <c r="K361" s="96">
        <f t="shared" si="141"/>
        <v>22673.365000000002</v>
      </c>
      <c r="L361" s="96">
        <f t="shared" si="141"/>
        <v>23693.666000000001</v>
      </c>
      <c r="M361" s="96">
        <f t="shared" si="141"/>
        <v>0</v>
      </c>
      <c r="N361" s="240"/>
    </row>
    <row r="362" spans="1:15" s="3" customFormat="1" ht="48" thickBot="1">
      <c r="A362" s="18">
        <v>353</v>
      </c>
      <c r="B362" s="300" t="s">
        <v>146</v>
      </c>
      <c r="C362" s="79">
        <f t="shared" si="139"/>
        <v>166309.679</v>
      </c>
      <c r="D362" s="80">
        <f t="shared" si="140"/>
        <v>13612.9</v>
      </c>
      <c r="E362" s="79">
        <f t="shared" si="140"/>
        <v>14313.726000000001</v>
      </c>
      <c r="F362" s="80">
        <f>F363</f>
        <v>15554</v>
      </c>
      <c r="G362" s="79">
        <f t="shared" si="141"/>
        <v>16261.9</v>
      </c>
      <c r="H362" s="80">
        <f t="shared" si="141"/>
        <v>17205</v>
      </c>
      <c r="I362" s="81">
        <f t="shared" si="141"/>
        <v>20667.75</v>
      </c>
      <c r="J362" s="79">
        <f t="shared" si="141"/>
        <v>22327.371999999999</v>
      </c>
      <c r="K362" s="80">
        <f t="shared" si="141"/>
        <v>22673.365000000002</v>
      </c>
      <c r="L362" s="79">
        <f t="shared" si="141"/>
        <v>23693.666000000001</v>
      </c>
      <c r="M362" s="79">
        <f t="shared" si="141"/>
        <v>0</v>
      </c>
      <c r="N362" s="312" t="s">
        <v>145</v>
      </c>
    </row>
    <row r="363" spans="1:15" ht="16.5" thickBot="1">
      <c r="A363" s="18">
        <v>354</v>
      </c>
      <c r="B363" s="332" t="s">
        <v>8</v>
      </c>
      <c r="C363" s="84">
        <f t="shared" si="139"/>
        <v>166309.679</v>
      </c>
      <c r="D363" s="126">
        <v>13612.9</v>
      </c>
      <c r="E363" s="127">
        <v>14313.726000000001</v>
      </c>
      <c r="F363" s="126">
        <v>15554</v>
      </c>
      <c r="G363" s="127">
        <v>16261.9</v>
      </c>
      <c r="H363" s="126">
        <v>17205</v>
      </c>
      <c r="I363" s="127">
        <v>20667.75</v>
      </c>
      <c r="J363" s="126">
        <v>22327.371999999999</v>
      </c>
      <c r="K363" s="136">
        <v>22673.365000000002</v>
      </c>
      <c r="L363" s="127">
        <v>23693.666000000001</v>
      </c>
      <c r="M363" s="127">
        <v>0</v>
      </c>
      <c r="N363" s="333"/>
    </row>
    <row r="364" spans="1:15" ht="63.75" thickBot="1">
      <c r="A364" s="18">
        <v>355</v>
      </c>
      <c r="B364" s="334" t="s">
        <v>124</v>
      </c>
      <c r="C364" s="79">
        <f t="shared" si="139"/>
        <v>2.9</v>
      </c>
      <c r="D364" s="79">
        <f>D365</f>
        <v>0</v>
      </c>
      <c r="E364" s="80">
        <f t="shared" ref="E364:M364" si="142">E365</f>
        <v>0</v>
      </c>
      <c r="F364" s="79">
        <f t="shared" si="142"/>
        <v>0</v>
      </c>
      <c r="G364" s="80">
        <f t="shared" si="142"/>
        <v>0</v>
      </c>
      <c r="H364" s="81">
        <f t="shared" si="142"/>
        <v>2.9</v>
      </c>
      <c r="I364" s="81">
        <f t="shared" si="142"/>
        <v>0</v>
      </c>
      <c r="J364" s="81">
        <f t="shared" si="142"/>
        <v>0</v>
      </c>
      <c r="K364" s="81">
        <f t="shared" si="142"/>
        <v>0</v>
      </c>
      <c r="L364" s="79">
        <f t="shared" si="142"/>
        <v>0</v>
      </c>
      <c r="M364" s="79">
        <f t="shared" si="142"/>
        <v>0</v>
      </c>
      <c r="N364" s="335" t="s">
        <v>145</v>
      </c>
    </row>
    <row r="365" spans="1:15" ht="16.5" thickBot="1">
      <c r="A365" s="18">
        <v>356</v>
      </c>
      <c r="B365" s="336" t="s">
        <v>6</v>
      </c>
      <c r="C365" s="55">
        <f t="shared" si="139"/>
        <v>2.9</v>
      </c>
      <c r="D365" s="141">
        <v>0</v>
      </c>
      <c r="E365" s="142">
        <v>0</v>
      </c>
      <c r="F365" s="141">
        <v>0</v>
      </c>
      <c r="G365" s="142">
        <v>0</v>
      </c>
      <c r="H365" s="337">
        <v>2.9</v>
      </c>
      <c r="I365" s="141">
        <v>0</v>
      </c>
      <c r="J365" s="142">
        <v>0</v>
      </c>
      <c r="K365" s="337">
        <v>0</v>
      </c>
      <c r="L365" s="141">
        <v>0</v>
      </c>
      <c r="M365" s="141">
        <v>0</v>
      </c>
      <c r="N365" s="338"/>
    </row>
    <row r="366" spans="1:15" ht="126.75" thickBot="1">
      <c r="A366" s="18">
        <v>357</v>
      </c>
      <c r="B366" s="328" t="s">
        <v>132</v>
      </c>
      <c r="C366" s="148">
        <f t="shared" si="139"/>
        <v>11632.655480000001</v>
      </c>
      <c r="D366" s="81">
        <f t="shared" ref="D366:M366" si="143">D367+D368</f>
        <v>0</v>
      </c>
      <c r="E366" s="79">
        <f t="shared" si="143"/>
        <v>0</v>
      </c>
      <c r="F366" s="135">
        <f t="shared" si="143"/>
        <v>0</v>
      </c>
      <c r="G366" s="148">
        <f t="shared" si="143"/>
        <v>0</v>
      </c>
      <c r="H366" s="79">
        <f t="shared" si="143"/>
        <v>1736.22</v>
      </c>
      <c r="I366" s="148">
        <f t="shared" si="143"/>
        <v>5495.1</v>
      </c>
      <c r="J366" s="81">
        <f t="shared" si="143"/>
        <v>4401.3354799999997</v>
      </c>
      <c r="K366" s="79">
        <f t="shared" si="143"/>
        <v>0</v>
      </c>
      <c r="L366" s="135">
        <f t="shared" si="143"/>
        <v>0</v>
      </c>
      <c r="M366" s="148">
        <f t="shared" si="143"/>
        <v>0</v>
      </c>
      <c r="N366" s="339" t="s">
        <v>133</v>
      </c>
    </row>
    <row r="367" spans="1:15" ht="16.5" thickBot="1">
      <c r="A367" s="18">
        <v>358</v>
      </c>
      <c r="B367" s="340" t="s">
        <v>6</v>
      </c>
      <c r="C367" s="148">
        <f t="shared" si="139"/>
        <v>11632.655480000001</v>
      </c>
      <c r="D367" s="337">
        <v>0</v>
      </c>
      <c r="E367" s="141">
        <v>0</v>
      </c>
      <c r="F367" s="258">
        <v>0</v>
      </c>
      <c r="G367" s="142">
        <v>0</v>
      </c>
      <c r="H367" s="141">
        <v>1736.22</v>
      </c>
      <c r="I367" s="142">
        <v>5495.1</v>
      </c>
      <c r="J367" s="337">
        <v>4401.3354799999997</v>
      </c>
      <c r="K367" s="141">
        <v>0</v>
      </c>
      <c r="L367" s="258">
        <v>0</v>
      </c>
      <c r="M367" s="142">
        <v>0</v>
      </c>
      <c r="N367" s="341"/>
    </row>
    <row r="368" spans="1:15" ht="16.5" thickBot="1">
      <c r="A368" s="18">
        <v>359</v>
      </c>
      <c r="B368" s="340" t="s">
        <v>8</v>
      </c>
      <c r="C368" s="148">
        <f t="shared" si="139"/>
        <v>0</v>
      </c>
      <c r="D368" s="337">
        <v>0</v>
      </c>
      <c r="E368" s="141">
        <v>0</v>
      </c>
      <c r="F368" s="258">
        <v>0</v>
      </c>
      <c r="G368" s="142">
        <v>0</v>
      </c>
      <c r="H368" s="141">
        <v>0</v>
      </c>
      <c r="I368" s="140">
        <v>0</v>
      </c>
      <c r="J368" s="337">
        <v>0</v>
      </c>
      <c r="K368" s="141">
        <v>0</v>
      </c>
      <c r="L368" s="258">
        <v>0</v>
      </c>
      <c r="M368" s="142">
        <v>0</v>
      </c>
      <c r="N368" s="341"/>
    </row>
    <row r="369" spans="1:14" ht="95.25" thickBot="1">
      <c r="A369" s="18">
        <v>360</v>
      </c>
      <c r="B369" s="328" t="s">
        <v>159</v>
      </c>
      <c r="C369" s="148">
        <f t="shared" si="139"/>
        <v>204.12</v>
      </c>
      <c r="D369" s="79">
        <f t="shared" ref="D369:M369" si="144">D370</f>
        <v>0</v>
      </c>
      <c r="E369" s="148">
        <f t="shared" si="144"/>
        <v>0</v>
      </c>
      <c r="F369" s="81">
        <f t="shared" si="144"/>
        <v>0</v>
      </c>
      <c r="G369" s="79">
        <f t="shared" si="144"/>
        <v>0</v>
      </c>
      <c r="H369" s="135">
        <f t="shared" si="144"/>
        <v>0</v>
      </c>
      <c r="I369" s="148">
        <f t="shared" si="144"/>
        <v>204.12</v>
      </c>
      <c r="J369" s="79">
        <f t="shared" si="144"/>
        <v>0</v>
      </c>
      <c r="K369" s="148">
        <f t="shared" si="144"/>
        <v>0</v>
      </c>
      <c r="L369" s="79">
        <f t="shared" si="144"/>
        <v>0</v>
      </c>
      <c r="M369" s="148">
        <f t="shared" si="144"/>
        <v>0</v>
      </c>
      <c r="N369" s="342" t="s">
        <v>145</v>
      </c>
    </row>
    <row r="370" spans="1:14" ht="16.5" thickBot="1">
      <c r="A370" s="18">
        <v>361</v>
      </c>
      <c r="B370" s="340" t="s">
        <v>6</v>
      </c>
      <c r="C370" s="148">
        <f t="shared" si="139"/>
        <v>204.12</v>
      </c>
      <c r="D370" s="141">
        <v>0</v>
      </c>
      <c r="E370" s="142">
        <v>0</v>
      </c>
      <c r="F370" s="337">
        <v>0</v>
      </c>
      <c r="G370" s="141">
        <v>0</v>
      </c>
      <c r="H370" s="258">
        <v>0</v>
      </c>
      <c r="I370" s="142">
        <v>204.12</v>
      </c>
      <c r="J370" s="141">
        <v>0</v>
      </c>
      <c r="K370" s="142">
        <v>0</v>
      </c>
      <c r="L370" s="141">
        <v>0</v>
      </c>
      <c r="M370" s="142">
        <v>0</v>
      </c>
      <c r="N370" s="341"/>
    </row>
    <row r="371" spans="1:14" ht="16.5" customHeight="1" thickBot="1">
      <c r="A371" s="18">
        <v>362</v>
      </c>
      <c r="B371" s="443" t="s">
        <v>167</v>
      </c>
      <c r="C371" s="443"/>
      <c r="D371" s="443"/>
      <c r="E371" s="443"/>
      <c r="F371" s="443"/>
      <c r="G371" s="443"/>
      <c r="H371" s="443"/>
      <c r="I371" s="443"/>
      <c r="J371" s="443"/>
      <c r="K371" s="443"/>
      <c r="L371" s="443"/>
      <c r="M371" s="443"/>
      <c r="N371" s="444"/>
    </row>
    <row r="372" spans="1:14" ht="32.25" thickBot="1">
      <c r="A372" s="18">
        <v>363</v>
      </c>
      <c r="B372" s="357" t="s">
        <v>95</v>
      </c>
      <c r="C372" s="358">
        <f t="shared" ref="C372:M372" si="145">C374</f>
        <v>11686.633</v>
      </c>
      <c r="D372" s="359">
        <f t="shared" si="145"/>
        <v>0</v>
      </c>
      <c r="E372" s="358">
        <f t="shared" si="145"/>
        <v>0</v>
      </c>
      <c r="F372" s="359">
        <f t="shared" si="145"/>
        <v>0</v>
      </c>
      <c r="G372" s="360">
        <f t="shared" si="145"/>
        <v>0</v>
      </c>
      <c r="H372" s="358">
        <f t="shared" si="145"/>
        <v>0</v>
      </c>
      <c r="I372" s="361">
        <f t="shared" si="145"/>
        <v>0</v>
      </c>
      <c r="J372" s="359">
        <f>J374+J373</f>
        <v>11871.633</v>
      </c>
      <c r="K372" s="360">
        <f t="shared" si="145"/>
        <v>11374</v>
      </c>
      <c r="L372" s="358">
        <f t="shared" si="145"/>
        <v>11374</v>
      </c>
      <c r="M372" s="358">
        <f t="shared" si="145"/>
        <v>0</v>
      </c>
      <c r="N372" s="362"/>
    </row>
    <row r="373" spans="1:14" ht="16.5" thickBot="1">
      <c r="A373" s="18">
        <v>364</v>
      </c>
      <c r="B373" s="389" t="s">
        <v>6</v>
      </c>
      <c r="C373" s="358"/>
      <c r="D373" s="375"/>
      <c r="E373" s="358"/>
      <c r="F373" s="375"/>
      <c r="G373" s="360"/>
      <c r="H373" s="358"/>
      <c r="I373" s="361"/>
      <c r="J373" s="358">
        <f>SUM(J377)</f>
        <v>185</v>
      </c>
      <c r="K373" s="375"/>
      <c r="L373" s="358"/>
      <c r="M373" s="358"/>
      <c r="N373" s="368"/>
    </row>
    <row r="374" spans="1:14" ht="16.5" thickBot="1">
      <c r="A374" s="18">
        <v>365</v>
      </c>
      <c r="B374" s="363" t="s">
        <v>8</v>
      </c>
      <c r="C374" s="364">
        <f>SUM(D374:J374)</f>
        <v>11686.633</v>
      </c>
      <c r="D374" s="365">
        <f t="shared" ref="D374:L374" si="146">D378</f>
        <v>0</v>
      </c>
      <c r="E374" s="364">
        <f t="shared" si="146"/>
        <v>0</v>
      </c>
      <c r="F374" s="365">
        <f t="shared" si="146"/>
        <v>0</v>
      </c>
      <c r="G374" s="366">
        <f t="shared" si="146"/>
        <v>0</v>
      </c>
      <c r="H374" s="364">
        <f t="shared" si="146"/>
        <v>0</v>
      </c>
      <c r="I374" s="367">
        <f t="shared" si="146"/>
        <v>0</v>
      </c>
      <c r="J374" s="364">
        <f t="shared" si="146"/>
        <v>11686.633</v>
      </c>
      <c r="K374" s="365">
        <f t="shared" si="146"/>
        <v>11374</v>
      </c>
      <c r="L374" s="364">
        <f t="shared" si="146"/>
        <v>11374</v>
      </c>
      <c r="M374" s="364">
        <v>0</v>
      </c>
      <c r="N374" s="368"/>
    </row>
    <row r="375" spans="1:14" ht="16.5" thickBot="1">
      <c r="A375" s="18">
        <v>366</v>
      </c>
      <c r="B375" s="445" t="s">
        <v>44</v>
      </c>
      <c r="C375" s="445"/>
      <c r="D375" s="445"/>
      <c r="E375" s="445"/>
      <c r="F375" s="445"/>
      <c r="G375" s="445"/>
      <c r="H375" s="445"/>
      <c r="I375" s="445"/>
      <c r="J375" s="445"/>
      <c r="K375" s="445"/>
      <c r="L375" s="445"/>
      <c r="M375" s="445"/>
      <c r="N375" s="446"/>
    </row>
    <row r="376" spans="1:14" ht="32.25" thickBot="1">
      <c r="A376" s="18">
        <v>367</v>
      </c>
      <c r="B376" s="162" t="s">
        <v>47</v>
      </c>
      <c r="C376" s="68">
        <f t="shared" ref="C376:L376" si="147">C378</f>
        <v>11686.633</v>
      </c>
      <c r="D376" s="369">
        <f t="shared" si="147"/>
        <v>0</v>
      </c>
      <c r="E376" s="68">
        <f t="shared" si="147"/>
        <v>0</v>
      </c>
      <c r="F376" s="369">
        <f t="shared" si="147"/>
        <v>0</v>
      </c>
      <c r="G376" s="68">
        <f t="shared" si="147"/>
        <v>0</v>
      </c>
      <c r="H376" s="86">
        <f t="shared" si="147"/>
        <v>0</v>
      </c>
      <c r="I376" s="68">
        <f t="shared" si="147"/>
        <v>0</v>
      </c>
      <c r="J376" s="369">
        <f>J378+J377</f>
        <v>11871.633</v>
      </c>
      <c r="K376" s="68">
        <f t="shared" si="147"/>
        <v>11374</v>
      </c>
      <c r="L376" s="369">
        <f t="shared" si="147"/>
        <v>11374</v>
      </c>
      <c r="M376" s="68">
        <v>0</v>
      </c>
      <c r="N376" s="370"/>
    </row>
    <row r="377" spans="1:14" ht="16.5" thickBot="1">
      <c r="A377" s="18">
        <v>368</v>
      </c>
      <c r="B377" s="390" t="s">
        <v>6</v>
      </c>
      <c r="C377" s="391"/>
      <c r="D377" s="392"/>
      <c r="E377" s="391"/>
      <c r="F377" s="392"/>
      <c r="G377" s="391"/>
      <c r="H377" s="391"/>
      <c r="I377" s="391"/>
      <c r="J377" s="392">
        <v>185</v>
      </c>
      <c r="K377" s="391"/>
      <c r="L377" s="392"/>
      <c r="M377" s="391"/>
      <c r="N377" s="393"/>
    </row>
    <row r="378" spans="1:14" ht="16.5" thickBot="1">
      <c r="A378" s="18">
        <v>369</v>
      </c>
      <c r="B378" s="371" t="s">
        <v>8</v>
      </c>
      <c r="C378" s="99">
        <f>SUM(D378:J378)</f>
        <v>11686.633</v>
      </c>
      <c r="D378" s="372">
        <f t="shared" ref="D378:I378" si="148">D380+D382</f>
        <v>0</v>
      </c>
      <c r="E378" s="99">
        <f t="shared" si="148"/>
        <v>0</v>
      </c>
      <c r="F378" s="372">
        <f t="shared" si="148"/>
        <v>0</v>
      </c>
      <c r="G378" s="99">
        <f t="shared" si="148"/>
        <v>0</v>
      </c>
      <c r="H378" s="99">
        <f t="shared" si="148"/>
        <v>0</v>
      </c>
      <c r="I378" s="99">
        <f t="shared" si="148"/>
        <v>0</v>
      </c>
      <c r="J378" s="372">
        <f>J380+J382+J387+J384</f>
        <v>11686.633</v>
      </c>
      <c r="K378" s="103">
        <f>K380+K382+K387</f>
        <v>11374</v>
      </c>
      <c r="L378" s="372">
        <f>L380+L382+L387</f>
        <v>11374</v>
      </c>
      <c r="M378" s="99">
        <v>0</v>
      </c>
      <c r="N378" s="373"/>
    </row>
    <row r="379" spans="1:14" ht="95.25" thickBot="1">
      <c r="A379" s="18">
        <v>370</v>
      </c>
      <c r="B379" s="374" t="s">
        <v>164</v>
      </c>
      <c r="C379" s="358">
        <f>C380</f>
        <v>4063.5210000000002</v>
      </c>
      <c r="D379" s="375">
        <f t="shared" ref="D379:M379" si="149">D380</f>
        <v>0</v>
      </c>
      <c r="E379" s="358">
        <f t="shared" si="149"/>
        <v>0</v>
      </c>
      <c r="F379" s="375">
        <f t="shared" si="149"/>
        <v>0</v>
      </c>
      <c r="G379" s="358">
        <f t="shared" si="149"/>
        <v>0</v>
      </c>
      <c r="H379" s="358">
        <f t="shared" si="149"/>
        <v>0</v>
      </c>
      <c r="I379" s="358">
        <f t="shared" si="149"/>
        <v>0</v>
      </c>
      <c r="J379" s="358">
        <f t="shared" si="149"/>
        <v>4063.5210000000002</v>
      </c>
      <c r="K379" s="358">
        <f t="shared" si="149"/>
        <v>4941.1909999999998</v>
      </c>
      <c r="L379" s="358">
        <f t="shared" si="149"/>
        <v>4876.0709999999999</v>
      </c>
      <c r="M379" s="358">
        <f t="shared" si="149"/>
        <v>0</v>
      </c>
      <c r="N379" s="376" t="s">
        <v>150</v>
      </c>
    </row>
    <row r="380" spans="1:14" ht="16.5" thickBot="1">
      <c r="A380" s="18">
        <v>371</v>
      </c>
      <c r="B380" s="377" t="s">
        <v>8</v>
      </c>
      <c r="C380" s="378">
        <f>SUM(D380:J380)</f>
        <v>4063.5210000000002</v>
      </c>
      <c r="D380" s="379">
        <v>0</v>
      </c>
      <c r="E380" s="380">
        <v>0</v>
      </c>
      <c r="F380" s="381">
        <v>0</v>
      </c>
      <c r="G380" s="380">
        <v>0</v>
      </c>
      <c r="H380" s="380">
        <v>0</v>
      </c>
      <c r="I380" s="378">
        <v>0</v>
      </c>
      <c r="J380" s="379">
        <f>4894.559-831.038</f>
        <v>4063.5210000000002</v>
      </c>
      <c r="K380" s="378">
        <v>4941.1909999999998</v>
      </c>
      <c r="L380" s="379">
        <v>4876.0709999999999</v>
      </c>
      <c r="M380" s="378">
        <v>0</v>
      </c>
      <c r="N380" s="368"/>
    </row>
    <row r="381" spans="1:14" ht="48" thickBot="1">
      <c r="A381" s="18">
        <v>372</v>
      </c>
      <c r="B381" s="374" t="s">
        <v>165</v>
      </c>
      <c r="C381" s="358">
        <f>C382</f>
        <v>3495.7439999999997</v>
      </c>
      <c r="D381" s="375">
        <f t="shared" ref="D381:M381" si="150">D382</f>
        <v>0</v>
      </c>
      <c r="E381" s="358">
        <f t="shared" si="150"/>
        <v>0</v>
      </c>
      <c r="F381" s="375">
        <f t="shared" si="150"/>
        <v>0</v>
      </c>
      <c r="G381" s="358">
        <f t="shared" si="150"/>
        <v>0</v>
      </c>
      <c r="H381" s="358">
        <f t="shared" si="150"/>
        <v>0</v>
      </c>
      <c r="I381" s="358">
        <f t="shared" si="150"/>
        <v>0</v>
      </c>
      <c r="J381" s="358">
        <f t="shared" si="150"/>
        <v>3495.7439999999997</v>
      </c>
      <c r="K381" s="358">
        <f t="shared" si="150"/>
        <v>2604.8090000000002</v>
      </c>
      <c r="L381" s="358">
        <f t="shared" si="150"/>
        <v>2669.9290000000001</v>
      </c>
      <c r="M381" s="358">
        <f t="shared" si="150"/>
        <v>0</v>
      </c>
      <c r="N381" s="376" t="s">
        <v>150</v>
      </c>
    </row>
    <row r="382" spans="1:14" ht="16.5" thickBot="1">
      <c r="A382" s="18">
        <v>373</v>
      </c>
      <c r="B382" s="377" t="s">
        <v>8</v>
      </c>
      <c r="C382" s="378">
        <f>SUM(D382:J382)</f>
        <v>3495.7439999999997</v>
      </c>
      <c r="D382" s="379">
        <v>0</v>
      </c>
      <c r="E382" s="380">
        <v>0</v>
      </c>
      <c r="F382" s="381">
        <v>0</v>
      </c>
      <c r="G382" s="380">
        <v>0</v>
      </c>
      <c r="H382" s="378">
        <v>0</v>
      </c>
      <c r="I382" s="378">
        <v>0</v>
      </c>
      <c r="J382" s="379">
        <f>2567.073+928.671</f>
        <v>3495.7439999999997</v>
      </c>
      <c r="K382" s="378">
        <v>2604.8090000000002</v>
      </c>
      <c r="L382" s="379">
        <v>2669.9290000000001</v>
      </c>
      <c r="M382" s="378">
        <v>0</v>
      </c>
      <c r="N382" s="368"/>
    </row>
    <row r="383" spans="1:14" ht="48" thickBot="1">
      <c r="A383" s="18">
        <v>374</v>
      </c>
      <c r="B383" s="374" t="s">
        <v>166</v>
      </c>
      <c r="C383" s="358">
        <f t="shared" ref="C383:I383" si="151">C387</f>
        <v>215</v>
      </c>
      <c r="D383" s="375">
        <f t="shared" si="151"/>
        <v>0</v>
      </c>
      <c r="E383" s="358">
        <f t="shared" si="151"/>
        <v>0</v>
      </c>
      <c r="F383" s="375">
        <f t="shared" si="151"/>
        <v>0</v>
      </c>
      <c r="G383" s="358">
        <f t="shared" si="151"/>
        <v>0</v>
      </c>
      <c r="H383" s="358">
        <f t="shared" si="151"/>
        <v>0</v>
      </c>
      <c r="I383" s="358">
        <f t="shared" si="151"/>
        <v>0</v>
      </c>
      <c r="J383" s="358">
        <f>J384</f>
        <v>3912.3679999999999</v>
      </c>
      <c r="K383" s="358">
        <f>K387</f>
        <v>3828</v>
      </c>
      <c r="L383" s="358">
        <f>L387</f>
        <v>3828</v>
      </c>
      <c r="M383" s="358">
        <f>M387</f>
        <v>0</v>
      </c>
      <c r="N383" s="376" t="s">
        <v>150</v>
      </c>
    </row>
    <row r="384" spans="1:14" ht="16.5" thickBot="1">
      <c r="A384" s="18">
        <v>375</v>
      </c>
      <c r="B384" s="377" t="s">
        <v>8</v>
      </c>
      <c r="C384" s="378">
        <f>SUM(D384:J384)</f>
        <v>3912.3679999999999</v>
      </c>
      <c r="D384" s="379">
        <v>0</v>
      </c>
      <c r="E384" s="380">
        <v>0</v>
      </c>
      <c r="F384" s="381">
        <v>0</v>
      </c>
      <c r="G384" s="380">
        <v>0</v>
      </c>
      <c r="H384" s="378">
        <v>0</v>
      </c>
      <c r="I384" s="378">
        <v>0</v>
      </c>
      <c r="J384" s="379">
        <f>3112.368+800</f>
        <v>3912.3679999999999</v>
      </c>
      <c r="K384" s="378">
        <v>3828</v>
      </c>
      <c r="L384" s="379">
        <v>3828</v>
      </c>
      <c r="M384" s="378">
        <v>0</v>
      </c>
      <c r="N384" s="368"/>
    </row>
    <row r="385" spans="1:14" ht="79.5" thickBot="1">
      <c r="A385" s="18">
        <v>376</v>
      </c>
      <c r="B385" s="247" t="s">
        <v>171</v>
      </c>
      <c r="C385" s="378">
        <v>0</v>
      </c>
      <c r="D385" s="379">
        <v>0</v>
      </c>
      <c r="E385" s="380">
        <v>0</v>
      </c>
      <c r="F385" s="381">
        <v>0</v>
      </c>
      <c r="G385" s="380">
        <v>0</v>
      </c>
      <c r="H385" s="378">
        <v>0</v>
      </c>
      <c r="I385" s="378">
        <v>0</v>
      </c>
      <c r="J385" s="359">
        <f>SUM(J386+J387)</f>
        <v>400</v>
      </c>
      <c r="K385" s="378">
        <v>0</v>
      </c>
      <c r="L385" s="379">
        <v>0</v>
      </c>
      <c r="M385" s="378">
        <v>0</v>
      </c>
      <c r="N385" s="368"/>
    </row>
    <row r="386" spans="1:14" ht="16.5" thickBot="1">
      <c r="A386" s="18">
        <v>378</v>
      </c>
      <c r="B386" s="377" t="s">
        <v>170</v>
      </c>
      <c r="C386" s="378">
        <v>0</v>
      </c>
      <c r="D386" s="379">
        <v>0</v>
      </c>
      <c r="E386" s="380">
        <v>0</v>
      </c>
      <c r="F386" s="381">
        <v>0</v>
      </c>
      <c r="G386" s="380">
        <v>0</v>
      </c>
      <c r="H386" s="378">
        <v>0</v>
      </c>
      <c r="I386" s="378">
        <v>0</v>
      </c>
      <c r="J386" s="379">
        <v>185</v>
      </c>
      <c r="K386" s="378">
        <v>0</v>
      </c>
      <c r="L386" s="379">
        <v>0</v>
      </c>
      <c r="M386" s="378">
        <v>0</v>
      </c>
      <c r="N386" s="368"/>
    </row>
    <row r="387" spans="1:14" ht="16.5" thickBot="1">
      <c r="A387" s="18">
        <v>379</v>
      </c>
      <c r="B387" s="377" t="s">
        <v>8</v>
      </c>
      <c r="C387" s="378">
        <f>SUM(D387:J387)</f>
        <v>215</v>
      </c>
      <c r="D387" s="379">
        <v>0</v>
      </c>
      <c r="E387" s="380">
        <v>0</v>
      </c>
      <c r="F387" s="381">
        <v>0</v>
      </c>
      <c r="G387" s="380">
        <v>0</v>
      </c>
      <c r="H387" s="378">
        <v>0</v>
      </c>
      <c r="I387" s="378">
        <v>0</v>
      </c>
      <c r="J387" s="379">
        <v>215</v>
      </c>
      <c r="K387" s="378">
        <v>3828</v>
      </c>
      <c r="L387" s="379">
        <v>3828</v>
      </c>
      <c r="M387" s="378">
        <v>0</v>
      </c>
      <c r="N387" s="368"/>
    </row>
    <row r="388" spans="1:14" ht="16.5" thickBot="1">
      <c r="A388" s="18">
        <v>380</v>
      </c>
      <c r="B388" s="441" t="s">
        <v>168</v>
      </c>
      <c r="C388" s="441"/>
      <c r="D388" s="441"/>
      <c r="E388" s="441"/>
      <c r="F388" s="441"/>
      <c r="G388" s="441"/>
      <c r="H388" s="441"/>
      <c r="I388" s="441"/>
      <c r="J388" s="441"/>
      <c r="K388" s="441"/>
      <c r="L388" s="441"/>
      <c r="M388" s="441"/>
      <c r="N388" s="442"/>
    </row>
    <row r="389" spans="1:14" ht="32.25" thickBot="1">
      <c r="A389" s="18">
        <v>381</v>
      </c>
      <c r="B389" s="354" t="s">
        <v>163</v>
      </c>
      <c r="C389" s="186">
        <f t="shared" ref="C389:M389" si="152">C390</f>
        <v>0</v>
      </c>
      <c r="D389" s="343">
        <f t="shared" si="152"/>
        <v>0</v>
      </c>
      <c r="E389" s="186">
        <f t="shared" si="152"/>
        <v>0</v>
      </c>
      <c r="F389" s="343">
        <f t="shared" si="152"/>
        <v>0</v>
      </c>
      <c r="G389" s="316">
        <f t="shared" si="152"/>
        <v>0</v>
      </c>
      <c r="H389" s="186">
        <f t="shared" si="152"/>
        <v>0</v>
      </c>
      <c r="I389" s="198">
        <f t="shared" si="152"/>
        <v>0</v>
      </c>
      <c r="J389" s="343">
        <f t="shared" si="152"/>
        <v>0</v>
      </c>
      <c r="K389" s="186">
        <f t="shared" si="152"/>
        <v>0</v>
      </c>
      <c r="L389" s="343">
        <f t="shared" si="152"/>
        <v>0</v>
      </c>
      <c r="M389" s="186">
        <f t="shared" si="152"/>
        <v>0</v>
      </c>
      <c r="N389" s="344"/>
    </row>
    <row r="390" spans="1:14" ht="16.5" thickBot="1">
      <c r="A390" s="18">
        <v>382</v>
      </c>
      <c r="B390" s="345" t="s">
        <v>8</v>
      </c>
      <c r="C390" s="200">
        <f>SUM(D390:J390)</f>
        <v>0</v>
      </c>
      <c r="D390" s="346">
        <f t="shared" ref="D390:J390" si="153">D393</f>
        <v>0</v>
      </c>
      <c r="E390" s="200">
        <f t="shared" si="153"/>
        <v>0</v>
      </c>
      <c r="F390" s="346">
        <f t="shared" si="153"/>
        <v>0</v>
      </c>
      <c r="G390" s="347">
        <f t="shared" si="153"/>
        <v>0</v>
      </c>
      <c r="H390" s="200">
        <f t="shared" si="153"/>
        <v>0</v>
      </c>
      <c r="I390" s="348">
        <f t="shared" si="153"/>
        <v>0</v>
      </c>
      <c r="J390" s="346">
        <f t="shared" si="153"/>
        <v>0</v>
      </c>
      <c r="K390" s="186">
        <v>0</v>
      </c>
      <c r="L390" s="315">
        <v>0</v>
      </c>
      <c r="M390" s="186">
        <v>0</v>
      </c>
      <c r="N390" s="349"/>
    </row>
    <row r="391" spans="1:14" ht="16.5" thickBot="1">
      <c r="A391" s="18">
        <v>383</v>
      </c>
      <c r="B391" s="431" t="s">
        <v>44</v>
      </c>
      <c r="C391" s="431"/>
      <c r="D391" s="431"/>
      <c r="E391" s="431"/>
      <c r="F391" s="431"/>
      <c r="G391" s="431"/>
      <c r="H391" s="431"/>
      <c r="I391" s="431"/>
      <c r="J391" s="431"/>
      <c r="K391" s="431"/>
      <c r="L391" s="431"/>
      <c r="M391" s="431"/>
      <c r="N391" s="434"/>
    </row>
    <row r="392" spans="1:14" ht="16.5" thickBot="1">
      <c r="A392" s="18">
        <v>384</v>
      </c>
      <c r="B392" s="355" t="s">
        <v>47</v>
      </c>
      <c r="C392" s="63">
        <f t="shared" ref="C392:J392" si="154">C393</f>
        <v>0</v>
      </c>
      <c r="D392" s="64">
        <f t="shared" si="154"/>
        <v>0</v>
      </c>
      <c r="E392" s="66">
        <f t="shared" si="154"/>
        <v>0</v>
      </c>
      <c r="F392" s="64">
        <f t="shared" si="154"/>
        <v>0</v>
      </c>
      <c r="G392" s="66">
        <f t="shared" si="154"/>
        <v>0</v>
      </c>
      <c r="H392" s="84">
        <f t="shared" si="154"/>
        <v>0</v>
      </c>
      <c r="I392" s="66">
        <f t="shared" si="154"/>
        <v>0</v>
      </c>
      <c r="J392" s="64">
        <f t="shared" si="154"/>
        <v>0</v>
      </c>
      <c r="K392" s="66">
        <v>0</v>
      </c>
      <c r="L392" s="64">
        <v>0</v>
      </c>
      <c r="M392" s="66">
        <v>0</v>
      </c>
      <c r="N392" s="87"/>
    </row>
    <row r="393" spans="1:14" ht="16.5" thickBot="1">
      <c r="A393" s="18">
        <v>385</v>
      </c>
      <c r="B393" s="73" t="s">
        <v>8</v>
      </c>
      <c r="C393" s="98">
        <f>SUM(D393:J393)</f>
        <v>0</v>
      </c>
      <c r="D393" s="95">
        <f t="shared" ref="D393:J393" si="155">D395+D397</f>
        <v>0</v>
      </c>
      <c r="E393" s="96">
        <f t="shared" si="155"/>
        <v>0</v>
      </c>
      <c r="F393" s="95">
        <f t="shared" si="155"/>
        <v>0</v>
      </c>
      <c r="G393" s="96">
        <f t="shared" si="155"/>
        <v>0</v>
      </c>
      <c r="H393" s="96">
        <f t="shared" si="155"/>
        <v>0</v>
      </c>
      <c r="I393" s="96">
        <f t="shared" si="155"/>
        <v>0</v>
      </c>
      <c r="J393" s="95">
        <f t="shared" si="155"/>
        <v>0</v>
      </c>
      <c r="K393" s="96">
        <v>0</v>
      </c>
      <c r="L393" s="95">
        <v>0</v>
      </c>
      <c r="M393" s="96">
        <v>0</v>
      </c>
      <c r="N393" s="100"/>
    </row>
    <row r="394" spans="1:14" ht="79.5" thickBot="1">
      <c r="A394" s="18">
        <v>386</v>
      </c>
      <c r="B394" s="133" t="s">
        <v>18</v>
      </c>
      <c r="C394" s="186">
        <f>C395</f>
        <v>0</v>
      </c>
      <c r="D394" s="315">
        <f t="shared" ref="D394:M394" si="156">D395</f>
        <v>0</v>
      </c>
      <c r="E394" s="186">
        <f t="shared" si="156"/>
        <v>0</v>
      </c>
      <c r="F394" s="315">
        <f t="shared" si="156"/>
        <v>0</v>
      </c>
      <c r="G394" s="186">
        <f t="shared" si="156"/>
        <v>0</v>
      </c>
      <c r="H394" s="186">
        <f t="shared" si="156"/>
        <v>0</v>
      </c>
      <c r="I394" s="186">
        <f t="shared" si="156"/>
        <v>0</v>
      </c>
      <c r="J394" s="186">
        <f t="shared" si="156"/>
        <v>0</v>
      </c>
      <c r="K394" s="186">
        <f t="shared" si="156"/>
        <v>0</v>
      </c>
      <c r="L394" s="186">
        <f t="shared" si="156"/>
        <v>0</v>
      </c>
      <c r="M394" s="186">
        <f t="shared" si="156"/>
        <v>0</v>
      </c>
      <c r="N394" s="350" t="s">
        <v>150</v>
      </c>
    </row>
    <row r="395" spans="1:14" ht="16.5" thickBot="1">
      <c r="A395" s="18">
        <v>387</v>
      </c>
      <c r="B395" s="351" t="s">
        <v>8</v>
      </c>
      <c r="C395" s="191">
        <f>SUM(D395:J395)</f>
        <v>0</v>
      </c>
      <c r="D395" s="192">
        <v>0</v>
      </c>
      <c r="E395" s="352">
        <v>0</v>
      </c>
      <c r="F395" s="353">
        <v>0</v>
      </c>
      <c r="G395" s="352">
        <v>0</v>
      </c>
      <c r="H395" s="352">
        <v>0</v>
      </c>
      <c r="I395" s="194">
        <v>0</v>
      </c>
      <c r="J395" s="192">
        <v>0</v>
      </c>
      <c r="K395" s="194">
        <v>0</v>
      </c>
      <c r="L395" s="192">
        <v>0</v>
      </c>
      <c r="M395" s="194">
        <v>0</v>
      </c>
      <c r="N395" s="349"/>
    </row>
    <row r="396" spans="1:14" ht="63.75" thickBot="1">
      <c r="A396" s="18">
        <v>388</v>
      </c>
      <c r="B396" s="133" t="s">
        <v>33</v>
      </c>
      <c r="C396" s="186">
        <f>C397</f>
        <v>0</v>
      </c>
      <c r="D396" s="315">
        <f t="shared" ref="D396:M396" si="157">D397</f>
        <v>0</v>
      </c>
      <c r="E396" s="186">
        <f t="shared" si="157"/>
        <v>0</v>
      </c>
      <c r="F396" s="315">
        <f t="shared" si="157"/>
        <v>0</v>
      </c>
      <c r="G396" s="186">
        <f t="shared" si="157"/>
        <v>0</v>
      </c>
      <c r="H396" s="186">
        <f t="shared" si="157"/>
        <v>0</v>
      </c>
      <c r="I396" s="186">
        <f t="shared" si="157"/>
        <v>0</v>
      </c>
      <c r="J396" s="186">
        <f t="shared" si="157"/>
        <v>0</v>
      </c>
      <c r="K396" s="186">
        <f t="shared" si="157"/>
        <v>0</v>
      </c>
      <c r="L396" s="186">
        <f t="shared" si="157"/>
        <v>0</v>
      </c>
      <c r="M396" s="186">
        <f t="shared" si="157"/>
        <v>0</v>
      </c>
      <c r="N396" s="350" t="s">
        <v>150</v>
      </c>
    </row>
    <row r="397" spans="1:14" ht="16.5" thickBot="1">
      <c r="A397" s="18">
        <v>389</v>
      </c>
      <c r="B397" s="351" t="s">
        <v>8</v>
      </c>
      <c r="C397" s="191">
        <f>SUM(D397:J397)</f>
        <v>0</v>
      </c>
      <c r="D397" s="192">
        <v>0</v>
      </c>
      <c r="E397" s="352">
        <v>0</v>
      </c>
      <c r="F397" s="353">
        <v>0</v>
      </c>
      <c r="G397" s="352">
        <v>0</v>
      </c>
      <c r="H397" s="194">
        <v>0</v>
      </c>
      <c r="I397" s="194">
        <v>0</v>
      </c>
      <c r="J397" s="192">
        <v>0</v>
      </c>
      <c r="K397" s="194">
        <v>0</v>
      </c>
      <c r="L397" s="192">
        <v>0</v>
      </c>
      <c r="M397" s="194">
        <v>0</v>
      </c>
      <c r="N397" s="349"/>
    </row>
    <row r="398" spans="1:14" ht="15.75" customHeight="1">
      <c r="A398" s="439" t="s">
        <v>169</v>
      </c>
      <c r="B398" s="440"/>
      <c r="C398" s="440"/>
      <c r="D398" s="440"/>
      <c r="E398" s="440"/>
      <c r="F398" s="440"/>
      <c r="G398" s="440"/>
      <c r="H398" s="440"/>
      <c r="I398" s="440"/>
      <c r="J398" s="440"/>
      <c r="K398" s="440"/>
      <c r="L398" s="440"/>
      <c r="M398" s="440"/>
      <c r="N398" s="440"/>
    </row>
  </sheetData>
  <sheetProtection selectLockedCells="1" selectUnlockedCells="1"/>
  <mergeCells count="42">
    <mergeCell ref="A398:N398"/>
    <mergeCell ref="B388:N388"/>
    <mergeCell ref="B391:N391"/>
    <mergeCell ref="B371:N371"/>
    <mergeCell ref="B375:N375"/>
    <mergeCell ref="B220:N220"/>
    <mergeCell ref="B283:N283"/>
    <mergeCell ref="B289:N289"/>
    <mergeCell ref="B353:N353"/>
    <mergeCell ref="B359:N359"/>
    <mergeCell ref="B262:N262"/>
    <mergeCell ref="B226:N226"/>
    <mergeCell ref="B165:N165"/>
    <mergeCell ref="B171:N171"/>
    <mergeCell ref="B177:N177"/>
    <mergeCell ref="B183:N183"/>
    <mergeCell ref="B214:N214"/>
    <mergeCell ref="B105:N105"/>
    <mergeCell ref="B111:N111"/>
    <mergeCell ref="B117:N117"/>
    <mergeCell ref="B153:N153"/>
    <mergeCell ref="B159:N159"/>
    <mergeCell ref="E1:H1"/>
    <mergeCell ref="A2:N2"/>
    <mergeCell ref="A3:N3"/>
    <mergeCell ref="B93:N93"/>
    <mergeCell ref="C5:M5"/>
    <mergeCell ref="A5:A6"/>
    <mergeCell ref="B5:B6"/>
    <mergeCell ref="N5:N6"/>
    <mergeCell ref="B99:N99"/>
    <mergeCell ref="B13:N13"/>
    <mergeCell ref="B19:N19"/>
    <mergeCell ref="B25:N25"/>
    <mergeCell ref="B31:N31"/>
    <mergeCell ref="B37:N37"/>
    <mergeCell ref="B43:N43"/>
    <mergeCell ref="B49:N49"/>
    <mergeCell ref="B55:N55"/>
    <mergeCell ref="B61:N61"/>
    <mergeCell ref="B87:N87"/>
    <mergeCell ref="N83:N84"/>
  </mergeCells>
  <printOptions horizontalCentered="1"/>
  <pageMargins left="0.19685039370078741" right="0.19685039370078741" top="0.19685039370078741" bottom="0.19685039370078741" header="0.11811023622047245" footer="0.19685039370078741"/>
  <pageSetup paperSize="9" scale="46" firstPageNumber="0" fitToHeight="10" orientation="landscape" r:id="rId1"/>
  <headerFooter alignWithMargins="0"/>
  <rowBreaks count="8" manualBreakCount="8">
    <brk id="54" max="13" man="1"/>
    <brk id="78" max="13" man="1"/>
    <brk id="116" max="13" man="1"/>
    <brk id="140" max="13" man="1"/>
    <brk id="182" max="13" man="1"/>
    <brk id="213" max="13" man="1"/>
    <brk id="311" max="13" man="1"/>
    <brk id="34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от 09.07.2020 года</vt:lpstr>
      <vt:lpstr>'Приложение от 09.07.2020 года'!Область_печати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Специалист</dc:creator>
  <cp:lastModifiedBy>Специалист</cp:lastModifiedBy>
  <cp:lastPrinted>2024-08-13T04:05:55Z</cp:lastPrinted>
  <dcterms:created xsi:type="dcterms:W3CDTF">2017-09-04T06:31:35Z</dcterms:created>
  <dcterms:modified xsi:type="dcterms:W3CDTF">2024-10-01T08:02:12Z</dcterms:modified>
</cp:coreProperties>
</file>